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Data\COP\CCOP\2015 CCOP\"/>
    </mc:Choice>
  </mc:AlternateContent>
  <bookViews>
    <workbookView xWindow="45" yWindow="75" windowWidth="11355" windowHeight="5775"/>
  </bookViews>
  <sheets>
    <sheet name="Instructions" sheetId="25" r:id="rId1"/>
    <sheet name="Authors" sheetId="52" r:id="rId2"/>
    <sheet name="Mach_Input" sheetId="6" r:id="rId3"/>
    <sheet name="Mach_Output" sheetId="7" r:id="rId4"/>
    <sheet name="Blank" sheetId="51" r:id="rId5"/>
    <sheet name="EI-Po2-15" sheetId="35" r:id="rId6"/>
    <sheet name="EI-Po4-15" sheetId="40" r:id="rId7"/>
    <sheet name="EI-Po5-15" sheetId="53" r:id="rId8"/>
    <sheet name="EI-Po6-15" sheetId="54" r:id="rId9"/>
    <sheet name="EI-Su-15" sheetId="41" r:id="rId10"/>
    <sheet name="EI-FB-15" sheetId="43" r:id="rId11"/>
    <sheet name="EI-MB-15" sheetId="44" r:id="rId12"/>
    <sheet name="EI-HRS-15" sheetId="45" r:id="rId13"/>
    <sheet name="EI-SWS-15" sheetId="47" r:id="rId14"/>
    <sheet name="EI-SWW-15" sheetId="48" r:id="rId15"/>
    <sheet name="EI-AH-15" sheetId="49" r:id="rId16"/>
    <sheet name="EI-AE-15" sheetId="50" r:id="rId17"/>
    <sheet name="Sheet3" sheetId="3" r:id="rId18"/>
  </sheets>
  <definedNames>
    <definedName name="_xlnm.Print_Area" localSheetId="4">Blank!$A$1:$K$124</definedName>
    <definedName name="_xlnm.Print_Area" localSheetId="16">'EI-AE-15'!$A$1:$L$124</definedName>
    <definedName name="_xlnm.Print_Area" localSheetId="15">'EI-AH-15'!$A$1:$L$119</definedName>
    <definedName name="_xlnm.Print_Area" localSheetId="10">'EI-FB-15'!$A$1:$L$119</definedName>
    <definedName name="_xlnm.Print_Area" localSheetId="12">'EI-HRS-15'!$A$1:$L$119</definedName>
    <definedName name="_xlnm.Print_Area" localSheetId="11">'EI-MB-15'!$A$1:$L$118</definedName>
    <definedName name="_xlnm.Print_Area" localSheetId="5">'EI-Po2-15'!$A$1:$L$153</definedName>
    <definedName name="_xlnm.Print_Area" localSheetId="6">'EI-Po4-15'!$A$1:$L$140</definedName>
    <definedName name="_xlnm.Print_Area" localSheetId="7">'EI-Po5-15'!$A$1:$L$154</definedName>
    <definedName name="_xlnm.Print_Area" localSheetId="8">'EI-Po6-15'!$A$1:$L$155</definedName>
    <definedName name="_xlnm.Print_Area" localSheetId="9">'EI-Su-15'!$A$1:$L$117</definedName>
    <definedName name="_xlnm.Print_Area" localSheetId="13">'EI-SWS-15'!$A$1:$L$118</definedName>
    <definedName name="_xlnm.Print_Area" localSheetId="14">'EI-SWW-15'!$A$1:$L$118</definedName>
    <definedName name="_xlnm.Print_Titles" localSheetId="4">Blank!$1:$5</definedName>
    <definedName name="_xlnm.Print_Titles" localSheetId="16">'EI-AE-15'!$1:$5</definedName>
    <definedName name="_xlnm.Print_Titles" localSheetId="15">'EI-AH-15'!$1:$5</definedName>
    <definedName name="_xlnm.Print_Titles" localSheetId="10">'EI-FB-15'!$1:$5</definedName>
    <definedName name="_xlnm.Print_Titles" localSheetId="12">'EI-HRS-15'!$1:$5</definedName>
    <definedName name="_xlnm.Print_Titles" localSheetId="11">'EI-MB-15'!$1:$5</definedName>
    <definedName name="_xlnm.Print_Titles" localSheetId="5">'EI-Po2-15'!$1:$5</definedName>
    <definedName name="_xlnm.Print_Titles" localSheetId="6">'EI-Po4-15'!$1:$5</definedName>
    <definedName name="_xlnm.Print_Titles" localSheetId="7">'EI-Po5-15'!$1:$5</definedName>
    <definedName name="_xlnm.Print_Titles" localSheetId="8">'EI-Po6-15'!$1:$5</definedName>
    <definedName name="_xlnm.Print_Titles" localSheetId="9">'EI-Su-15'!$1:$5</definedName>
    <definedName name="_xlnm.Print_Titles" localSheetId="13">'EI-SWS-15'!$1:$5</definedName>
    <definedName name="_xlnm.Print_Titles" localSheetId="14">'EI-SWW-15'!$1:$5</definedName>
  </definedNames>
  <calcPr calcId="152511"/>
</workbook>
</file>

<file path=xl/calcChain.xml><?xml version="1.0" encoding="utf-8"?>
<calcChain xmlns="http://schemas.openxmlformats.org/spreadsheetml/2006/main">
  <c r="I35" i="53" l="1"/>
  <c r="I37" i="35"/>
  <c r="I34" i="35"/>
  <c r="I35" i="35"/>
  <c r="I55" i="41" l="1"/>
  <c r="I33" i="54"/>
  <c r="I26" i="54" l="1"/>
  <c r="G141" i="54"/>
  <c r="G140" i="54"/>
  <c r="E134" i="54"/>
  <c r="G136" i="54" s="1"/>
  <c r="E120" i="54"/>
  <c r="G120" i="54" s="1"/>
  <c r="E110" i="54"/>
  <c r="G110" i="54" s="1"/>
  <c r="I94" i="54"/>
  <c r="I75" i="54"/>
  <c r="I74" i="54"/>
  <c r="I72" i="54" s="1"/>
  <c r="I73" i="54"/>
  <c r="I70" i="54"/>
  <c r="I69" i="54"/>
  <c r="I66" i="54"/>
  <c r="I65" i="54"/>
  <c r="I64" i="54"/>
  <c r="I63" i="54"/>
  <c r="I61" i="54" s="1"/>
  <c r="I62" i="54"/>
  <c r="I59" i="54"/>
  <c r="I58" i="54"/>
  <c r="I57" i="54"/>
  <c r="I56" i="54"/>
  <c r="I55" i="54"/>
  <c r="I52" i="54"/>
  <c r="I51" i="54"/>
  <c r="I50" i="54"/>
  <c r="I47" i="54"/>
  <c r="I46" i="54"/>
  <c r="I45" i="54"/>
  <c r="I44" i="54"/>
  <c r="I43" i="54"/>
  <c r="I40" i="54"/>
  <c r="I39" i="54"/>
  <c r="I38" i="54"/>
  <c r="I37" i="54"/>
  <c r="I36" i="54"/>
  <c r="I35" i="54"/>
  <c r="I34" i="54"/>
  <c r="I32" i="54"/>
  <c r="I31" i="54"/>
  <c r="I30" i="54"/>
  <c r="I29" i="54"/>
  <c r="I28" i="54"/>
  <c r="I27" i="54"/>
  <c r="I25" i="54"/>
  <c r="I22" i="54"/>
  <c r="I21" i="54"/>
  <c r="I20" i="54"/>
  <c r="I19" i="54"/>
  <c r="I18" i="54"/>
  <c r="I17" i="54"/>
  <c r="I16" i="54"/>
  <c r="I13" i="54"/>
  <c r="I12" i="54"/>
  <c r="I7" i="54"/>
  <c r="I68" i="54" l="1"/>
  <c r="I24" i="54"/>
  <c r="I11" i="54"/>
  <c r="C120" i="54"/>
  <c r="C124" i="54" s="1"/>
  <c r="I49" i="54"/>
  <c r="C110" i="54"/>
  <c r="C114" i="54" s="1"/>
  <c r="I54" i="54"/>
  <c r="I42" i="54"/>
  <c r="I15" i="54"/>
  <c r="G114" i="54"/>
  <c r="E124" i="54"/>
  <c r="I95" i="54"/>
  <c r="G124" i="54"/>
  <c r="E114" i="54"/>
  <c r="I26" i="53"/>
  <c r="I36" i="53"/>
  <c r="I34" i="53"/>
  <c r="I32" i="53"/>
  <c r="G140" i="53"/>
  <c r="G139" i="53"/>
  <c r="E133" i="53"/>
  <c r="G135" i="53" s="1"/>
  <c r="E119" i="53"/>
  <c r="G119" i="53" s="1"/>
  <c r="C119" i="53"/>
  <c r="E109" i="53"/>
  <c r="G109" i="53" s="1"/>
  <c r="I93" i="53"/>
  <c r="I74" i="53"/>
  <c r="I73" i="53"/>
  <c r="I71" i="53" s="1"/>
  <c r="I72" i="53"/>
  <c r="I69" i="53"/>
  <c r="I68" i="53"/>
  <c r="I65" i="53"/>
  <c r="I64" i="53"/>
  <c r="I63" i="53"/>
  <c r="I62" i="53"/>
  <c r="I61" i="53"/>
  <c r="I58" i="53"/>
  <c r="I57" i="53"/>
  <c r="I56" i="53"/>
  <c r="I55" i="53"/>
  <c r="I54" i="53"/>
  <c r="I51" i="53"/>
  <c r="I50" i="53"/>
  <c r="I49" i="53"/>
  <c r="I46" i="53"/>
  <c r="I45" i="53"/>
  <c r="I44" i="53"/>
  <c r="I43" i="53"/>
  <c r="I42" i="53"/>
  <c r="I39" i="53"/>
  <c r="I38" i="53"/>
  <c r="I37" i="53"/>
  <c r="I33" i="53"/>
  <c r="I31" i="53"/>
  <c r="I30" i="53"/>
  <c r="I29" i="53"/>
  <c r="I28" i="53"/>
  <c r="I27" i="53"/>
  <c r="I25" i="53"/>
  <c r="I22" i="53"/>
  <c r="I21" i="53"/>
  <c r="I20" i="53"/>
  <c r="I19" i="53"/>
  <c r="I18" i="53"/>
  <c r="I17" i="53"/>
  <c r="I16" i="53"/>
  <c r="I13" i="53"/>
  <c r="I12" i="53"/>
  <c r="I7" i="53"/>
  <c r="I70" i="40"/>
  <c r="I69" i="40"/>
  <c r="I68" i="40"/>
  <c r="I67" i="40" s="1"/>
  <c r="I64" i="40"/>
  <c r="I36" i="40"/>
  <c r="I33" i="40"/>
  <c r="G139" i="35"/>
  <c r="G138" i="35"/>
  <c r="E132" i="35"/>
  <c r="G134" i="35" s="1"/>
  <c r="I63" i="35"/>
  <c r="I36" i="35"/>
  <c r="I30" i="35"/>
  <c r="I27" i="35"/>
  <c r="I54" i="45"/>
  <c r="I26" i="44"/>
  <c r="I47" i="50"/>
  <c r="I48" i="49"/>
  <c r="I47" i="48"/>
  <c r="I47" i="47"/>
  <c r="I47" i="45"/>
  <c r="I47" i="44"/>
  <c r="I47" i="43"/>
  <c r="I47" i="41"/>
  <c r="I54" i="41"/>
  <c r="I56" i="40"/>
  <c r="I63" i="40"/>
  <c r="I30" i="40"/>
  <c r="I55" i="35"/>
  <c r="I62" i="35"/>
  <c r="I49" i="35"/>
  <c r="I26" i="35"/>
  <c r="I38" i="40"/>
  <c r="I58" i="50"/>
  <c r="I57" i="50"/>
  <c r="I59" i="49"/>
  <c r="I58" i="49"/>
  <c r="I57" i="49" s="1"/>
  <c r="I35" i="49"/>
  <c r="I58" i="48"/>
  <c r="I57" i="48"/>
  <c r="I58" i="47"/>
  <c r="I57" i="47"/>
  <c r="I56" i="47" s="1"/>
  <c r="I59" i="45"/>
  <c r="I58" i="45"/>
  <c r="I58" i="44"/>
  <c r="I57" i="44"/>
  <c r="I61" i="44"/>
  <c r="I58" i="43"/>
  <c r="I57" i="43"/>
  <c r="I56" i="43" s="1"/>
  <c r="E109" i="51"/>
  <c r="G109" i="51" s="1"/>
  <c r="E99" i="51"/>
  <c r="C99" i="51" s="1"/>
  <c r="I81" i="51"/>
  <c r="I62" i="51"/>
  <c r="I61" i="51"/>
  <c r="I60" i="51"/>
  <c r="I57" i="51"/>
  <c r="I56" i="51"/>
  <c r="I53" i="51"/>
  <c r="I52" i="51"/>
  <c r="I51" i="51"/>
  <c r="I48" i="51"/>
  <c r="I47" i="51"/>
  <c r="I46" i="51"/>
  <c r="I45" i="51"/>
  <c r="I42" i="51"/>
  <c r="I41" i="51"/>
  <c r="I40" i="51"/>
  <c r="I37" i="51"/>
  <c r="I36" i="51"/>
  <c r="I35" i="51"/>
  <c r="I34" i="51"/>
  <c r="I33" i="51"/>
  <c r="I30" i="51"/>
  <c r="I29" i="51"/>
  <c r="I28" i="51"/>
  <c r="I27" i="51"/>
  <c r="I26" i="51"/>
  <c r="I25" i="51"/>
  <c r="I22" i="51"/>
  <c r="I21" i="51"/>
  <c r="I20" i="51"/>
  <c r="I19" i="51"/>
  <c r="I18" i="51"/>
  <c r="I17" i="51"/>
  <c r="I16" i="51"/>
  <c r="I13" i="51"/>
  <c r="I12" i="51"/>
  <c r="I7" i="51"/>
  <c r="I74" i="40"/>
  <c r="I72" i="40" s="1"/>
  <c r="I73" i="40"/>
  <c r="I62" i="43"/>
  <c r="I68" i="35"/>
  <c r="I67" i="35"/>
  <c r="I71" i="35"/>
  <c r="I73" i="35"/>
  <c r="I33" i="35"/>
  <c r="I81" i="40"/>
  <c r="I65" i="40"/>
  <c r="I62" i="40"/>
  <c r="I61" i="40"/>
  <c r="I58" i="40"/>
  <c r="I57" i="40"/>
  <c r="I55" i="40"/>
  <c r="I54" i="40"/>
  <c r="I77" i="40"/>
  <c r="I78" i="40"/>
  <c r="I79" i="40"/>
  <c r="E109" i="50"/>
  <c r="C109" i="50" s="1"/>
  <c r="E99" i="50"/>
  <c r="C99" i="50" s="1"/>
  <c r="I81" i="50"/>
  <c r="I82" i="50" s="1"/>
  <c r="I62" i="50"/>
  <c r="I61" i="50"/>
  <c r="I60" i="50" s="1"/>
  <c r="I54" i="50"/>
  <c r="I53" i="50"/>
  <c r="I52" i="50"/>
  <c r="I49" i="50"/>
  <c r="I48" i="50"/>
  <c r="I46" i="50"/>
  <c r="I45" i="50"/>
  <c r="I42" i="50"/>
  <c r="I41" i="50"/>
  <c r="I40" i="50"/>
  <c r="I37" i="50"/>
  <c r="I36" i="50"/>
  <c r="I35" i="50"/>
  <c r="I34" i="50"/>
  <c r="I33" i="50"/>
  <c r="I30" i="50"/>
  <c r="I29" i="50"/>
  <c r="I28" i="50"/>
  <c r="I27" i="50"/>
  <c r="I26" i="50"/>
  <c r="I25" i="50"/>
  <c r="I22" i="50"/>
  <c r="I21" i="50"/>
  <c r="I20" i="50"/>
  <c r="I19" i="50"/>
  <c r="I18" i="50"/>
  <c r="I17" i="50"/>
  <c r="I16" i="50"/>
  <c r="I13" i="50"/>
  <c r="I12" i="50"/>
  <c r="I7" i="50"/>
  <c r="E110" i="49"/>
  <c r="C110" i="49" s="1"/>
  <c r="C114" i="49" s="1"/>
  <c r="E100" i="49"/>
  <c r="C100" i="49" s="1"/>
  <c r="I82" i="49"/>
  <c r="I63" i="49"/>
  <c r="I62" i="49"/>
  <c r="I61" i="49"/>
  <c r="I55" i="49"/>
  <c r="I54" i="49"/>
  <c r="I53" i="49"/>
  <c r="I50" i="49"/>
  <c r="I49" i="49"/>
  <c r="I47" i="49"/>
  <c r="I46" i="49"/>
  <c r="I43" i="49"/>
  <c r="I42" i="49"/>
  <c r="I41" i="49"/>
  <c r="I38" i="49"/>
  <c r="I37" i="49"/>
  <c r="I36" i="49"/>
  <c r="I34" i="49"/>
  <c r="I33" i="49"/>
  <c r="I30" i="49"/>
  <c r="I29" i="49"/>
  <c r="I28" i="49"/>
  <c r="I27" i="49"/>
  <c r="I26" i="49"/>
  <c r="I25" i="49"/>
  <c r="I22" i="49"/>
  <c r="I21" i="49"/>
  <c r="I20" i="49"/>
  <c r="I19" i="49"/>
  <c r="I18" i="49"/>
  <c r="I17" i="49"/>
  <c r="I16" i="49"/>
  <c r="I13" i="49"/>
  <c r="I12" i="49"/>
  <c r="I7" i="49"/>
  <c r="E109" i="48"/>
  <c r="C109" i="48" s="1"/>
  <c r="E99" i="48"/>
  <c r="C99" i="48" s="1"/>
  <c r="I81" i="48"/>
  <c r="I62" i="48"/>
  <c r="I61" i="48"/>
  <c r="I60" i="48" s="1"/>
  <c r="I54" i="48"/>
  <c r="I53" i="48"/>
  <c r="I52" i="48"/>
  <c r="I49" i="48"/>
  <c r="I48" i="48"/>
  <c r="I46" i="48"/>
  <c r="I45" i="48"/>
  <c r="I42" i="48"/>
  <c r="I41" i="48"/>
  <c r="I40" i="48"/>
  <c r="I37" i="48"/>
  <c r="I36" i="48"/>
  <c r="I35" i="48"/>
  <c r="I34" i="48"/>
  <c r="I33" i="48"/>
  <c r="I30" i="48"/>
  <c r="I29" i="48"/>
  <c r="I28" i="48"/>
  <c r="I27" i="48"/>
  <c r="I26" i="48"/>
  <c r="I25" i="48"/>
  <c r="I22" i="48"/>
  <c r="I21" i="48"/>
  <c r="I20" i="48"/>
  <c r="I19" i="48"/>
  <c r="I18" i="48"/>
  <c r="I17" i="48"/>
  <c r="I16" i="48"/>
  <c r="I13" i="48"/>
  <c r="I12" i="48"/>
  <c r="I7" i="48"/>
  <c r="E109" i="47"/>
  <c r="C109" i="47" s="1"/>
  <c r="E99" i="47"/>
  <c r="G99" i="47" s="1"/>
  <c r="I81" i="47"/>
  <c r="I82" i="47" s="1"/>
  <c r="I62" i="47"/>
  <c r="I61" i="47"/>
  <c r="I54" i="47"/>
  <c r="I53" i="47"/>
  <c r="I52" i="47"/>
  <c r="I49" i="47"/>
  <c r="I48" i="47"/>
  <c r="I46" i="47"/>
  <c r="I45" i="47"/>
  <c r="I42" i="47"/>
  <c r="I41" i="47"/>
  <c r="I40" i="47"/>
  <c r="I37" i="47"/>
  <c r="I36" i="47"/>
  <c r="I35" i="47"/>
  <c r="I34" i="47"/>
  <c r="I33" i="47"/>
  <c r="I30" i="47"/>
  <c r="I29" i="47"/>
  <c r="I28" i="47"/>
  <c r="I27" i="47"/>
  <c r="I26" i="47"/>
  <c r="I25" i="47"/>
  <c r="I22" i="47"/>
  <c r="I21" i="47"/>
  <c r="I20" i="47"/>
  <c r="I19" i="47"/>
  <c r="I18" i="47"/>
  <c r="I17" i="47"/>
  <c r="I16" i="47"/>
  <c r="I13" i="47"/>
  <c r="I12" i="47"/>
  <c r="I7" i="47"/>
  <c r="E110" i="45"/>
  <c r="C110" i="45" s="1"/>
  <c r="E100" i="45"/>
  <c r="G100" i="45" s="1"/>
  <c r="I82" i="45"/>
  <c r="I63" i="45"/>
  <c r="I62" i="45"/>
  <c r="I55" i="45"/>
  <c r="I53" i="45"/>
  <c r="I52" i="45"/>
  <c r="I49" i="45"/>
  <c r="I48" i="45"/>
  <c r="I46" i="45"/>
  <c r="I45" i="45"/>
  <c r="I42" i="45"/>
  <c r="I41" i="45"/>
  <c r="I40" i="45"/>
  <c r="I37" i="45"/>
  <c r="I36" i="45"/>
  <c r="I35" i="45"/>
  <c r="I34" i="45"/>
  <c r="I33" i="45"/>
  <c r="I30" i="45"/>
  <c r="I29" i="45"/>
  <c r="I28" i="45"/>
  <c r="I27" i="45"/>
  <c r="I26" i="45"/>
  <c r="I25" i="45"/>
  <c r="I22" i="45"/>
  <c r="I21" i="45"/>
  <c r="I20" i="45"/>
  <c r="I19" i="45"/>
  <c r="I18" i="45"/>
  <c r="I17" i="45"/>
  <c r="I16" i="45"/>
  <c r="I13" i="45"/>
  <c r="I12" i="45"/>
  <c r="I11" i="45" s="1"/>
  <c r="I7" i="45"/>
  <c r="E109" i="44"/>
  <c r="C109" i="44" s="1"/>
  <c r="E99" i="44"/>
  <c r="G99" i="44" s="1"/>
  <c r="I81" i="44"/>
  <c r="I82" i="44" s="1"/>
  <c r="I62" i="44"/>
  <c r="I54" i="44"/>
  <c r="I53" i="44"/>
  <c r="I52" i="44"/>
  <c r="I48" i="44"/>
  <c r="I46" i="44"/>
  <c r="I45" i="44"/>
  <c r="I42" i="44"/>
  <c r="I41" i="44"/>
  <c r="I40" i="44"/>
  <c r="I37" i="44"/>
  <c r="I36" i="44"/>
  <c r="I35" i="44"/>
  <c r="I34" i="44"/>
  <c r="I33" i="44"/>
  <c r="I30" i="44"/>
  <c r="I29" i="44"/>
  <c r="I28" i="44"/>
  <c r="I27" i="44"/>
  <c r="I25" i="44"/>
  <c r="I22" i="44"/>
  <c r="I21" i="44"/>
  <c r="I20" i="44"/>
  <c r="I19" i="44"/>
  <c r="I18" i="44"/>
  <c r="I17" i="44"/>
  <c r="I16" i="44"/>
  <c r="I13" i="44"/>
  <c r="I12" i="44"/>
  <c r="I7" i="44"/>
  <c r="E110" i="43"/>
  <c r="E100" i="43"/>
  <c r="C100" i="43" s="1"/>
  <c r="I82" i="43"/>
  <c r="I83" i="43" s="1"/>
  <c r="I63" i="43"/>
  <c r="I61" i="43"/>
  <c r="I60" i="43" s="1"/>
  <c r="I54" i="43"/>
  <c r="I53" i="43"/>
  <c r="I52" i="43"/>
  <c r="I49" i="43"/>
  <c r="I48" i="43"/>
  <c r="I46" i="43"/>
  <c r="I45" i="43"/>
  <c r="I42" i="43"/>
  <c r="I41" i="43"/>
  <c r="I40" i="43"/>
  <c r="I37" i="43"/>
  <c r="I36" i="43"/>
  <c r="I35" i="43"/>
  <c r="I34" i="43"/>
  <c r="I33" i="43"/>
  <c r="I30" i="43"/>
  <c r="I29" i="43"/>
  <c r="I28" i="43"/>
  <c r="I27" i="43"/>
  <c r="I26" i="43"/>
  <c r="I25" i="43"/>
  <c r="I22" i="43"/>
  <c r="I21" i="43"/>
  <c r="I20" i="43"/>
  <c r="I19" i="43"/>
  <c r="I18" i="43"/>
  <c r="I17" i="43"/>
  <c r="I16" i="43"/>
  <c r="I13" i="43"/>
  <c r="I12" i="43"/>
  <c r="I7" i="43"/>
  <c r="E108" i="41"/>
  <c r="E98" i="41"/>
  <c r="G98" i="41" s="1"/>
  <c r="I80" i="41"/>
  <c r="I61" i="41"/>
  <c r="I60" i="41"/>
  <c r="I59" i="41"/>
  <c r="I56" i="41"/>
  <c r="I53" i="41"/>
  <c r="I52" i="41"/>
  <c r="I49" i="41"/>
  <c r="I48" i="41"/>
  <c r="I46" i="41"/>
  <c r="I45" i="41"/>
  <c r="I42" i="41"/>
  <c r="I41" i="41"/>
  <c r="I40" i="41"/>
  <c r="I37" i="41"/>
  <c r="I36" i="41"/>
  <c r="I35" i="41"/>
  <c r="I34" i="41"/>
  <c r="I33" i="41"/>
  <c r="I30" i="41"/>
  <c r="I29" i="41"/>
  <c r="I28" i="41"/>
  <c r="I27" i="41"/>
  <c r="I26" i="41"/>
  <c r="I25" i="41"/>
  <c r="I22" i="41"/>
  <c r="I21" i="41"/>
  <c r="I20" i="41"/>
  <c r="I19" i="41"/>
  <c r="I18" i="41"/>
  <c r="I17" i="41"/>
  <c r="I16" i="41"/>
  <c r="I13" i="41"/>
  <c r="I12" i="41"/>
  <c r="I7" i="41"/>
  <c r="E131" i="40"/>
  <c r="G131" i="40" s="1"/>
  <c r="E121" i="40"/>
  <c r="C121" i="40" s="1"/>
  <c r="I101" i="40"/>
  <c r="I80" i="40"/>
  <c r="I51" i="40"/>
  <c r="I50" i="40"/>
  <c r="I49" i="40"/>
  <c r="I46" i="40"/>
  <c r="I45" i="40"/>
  <c r="I44" i="40"/>
  <c r="I43" i="40"/>
  <c r="I42" i="40"/>
  <c r="I39" i="40"/>
  <c r="I37" i="40"/>
  <c r="I35" i="40"/>
  <c r="I34" i="40"/>
  <c r="I32" i="40"/>
  <c r="I31" i="40"/>
  <c r="I29" i="40"/>
  <c r="I26" i="40"/>
  <c r="I25" i="40"/>
  <c r="I24" i="40"/>
  <c r="I23" i="40"/>
  <c r="I22" i="40"/>
  <c r="I21" i="40"/>
  <c r="I20" i="40"/>
  <c r="I17" i="40"/>
  <c r="I16" i="40"/>
  <c r="C11" i="40"/>
  <c r="I9" i="40"/>
  <c r="I8" i="40"/>
  <c r="E118" i="35"/>
  <c r="G118" i="35" s="1"/>
  <c r="E108" i="35"/>
  <c r="C108" i="35" s="1"/>
  <c r="I92" i="35"/>
  <c r="I93" i="35" s="1"/>
  <c r="I72" i="35"/>
  <c r="I64" i="35"/>
  <c r="I61" i="35"/>
  <c r="I60" i="35"/>
  <c r="I57" i="35"/>
  <c r="I56" i="35"/>
  <c r="I54" i="35"/>
  <c r="I53" i="35"/>
  <c r="I50" i="35"/>
  <c r="I48" i="35"/>
  <c r="I45" i="35"/>
  <c r="I44" i="35"/>
  <c r="I43" i="35"/>
  <c r="I42" i="35"/>
  <c r="I41" i="35"/>
  <c r="I38" i="35"/>
  <c r="I32" i="35"/>
  <c r="I31" i="35"/>
  <c r="I29" i="35"/>
  <c r="I28" i="35"/>
  <c r="I25" i="35"/>
  <c r="I22" i="35"/>
  <c r="I21" i="35"/>
  <c r="I20" i="35"/>
  <c r="I19" i="35"/>
  <c r="I18" i="35"/>
  <c r="I17" i="35"/>
  <c r="I16" i="35"/>
  <c r="I13" i="35"/>
  <c r="I12" i="35"/>
  <c r="I7" i="35"/>
  <c r="A7" i="7"/>
  <c r="B7" i="7"/>
  <c r="D7" i="7"/>
  <c r="F7" i="7"/>
  <c r="G7" i="7" s="1"/>
  <c r="A8" i="7"/>
  <c r="B8" i="7"/>
  <c r="D8" i="7"/>
  <c r="I8" i="7" s="1"/>
  <c r="F8" i="7"/>
  <c r="A9" i="7"/>
  <c r="B9" i="7"/>
  <c r="D9" i="7"/>
  <c r="E9" i="7" s="1"/>
  <c r="C9" i="7" s="1"/>
  <c r="F9" i="7"/>
  <c r="H9" i="7"/>
  <c r="A10" i="7"/>
  <c r="B10" i="7"/>
  <c r="D10" i="7"/>
  <c r="E10" i="7" s="1"/>
  <c r="C10" i="7" s="1"/>
  <c r="F10" i="7"/>
  <c r="H10" i="7" s="1"/>
  <c r="I10" i="7"/>
  <c r="A11" i="7"/>
  <c r="B11" i="7"/>
  <c r="D11" i="7"/>
  <c r="E11" i="7"/>
  <c r="C11" i="7" s="1"/>
  <c r="F11" i="7"/>
  <c r="G11" i="7" s="1"/>
  <c r="A12" i="7"/>
  <c r="B12" i="7"/>
  <c r="D12" i="7"/>
  <c r="I12" i="7" s="1"/>
  <c r="F12" i="7"/>
  <c r="G12" i="7" s="1"/>
  <c r="A13" i="7"/>
  <c r="B13" i="7"/>
  <c r="D13" i="7"/>
  <c r="I13" i="7" s="1"/>
  <c r="F13" i="7"/>
  <c r="H13" i="7" s="1"/>
  <c r="A14" i="7"/>
  <c r="B14" i="7"/>
  <c r="D14" i="7"/>
  <c r="I14" i="7" s="1"/>
  <c r="F14" i="7"/>
  <c r="H14" i="7" s="1"/>
  <c r="A15" i="7"/>
  <c r="B15" i="7"/>
  <c r="D15" i="7"/>
  <c r="I15" i="7" s="1"/>
  <c r="F15" i="7"/>
  <c r="H15" i="7" s="1"/>
  <c r="A16" i="7"/>
  <c r="B16" i="7"/>
  <c r="D16" i="7"/>
  <c r="I16" i="7" s="1"/>
  <c r="F16" i="7"/>
  <c r="G16" i="7" s="1"/>
  <c r="A17" i="7"/>
  <c r="B17" i="7"/>
  <c r="D17" i="7"/>
  <c r="E17" i="7" s="1"/>
  <c r="C17" i="7" s="1"/>
  <c r="F17" i="7"/>
  <c r="H17" i="7" s="1"/>
  <c r="A18" i="7"/>
  <c r="B18" i="7"/>
  <c r="D18" i="7"/>
  <c r="E18" i="7" s="1"/>
  <c r="C18" i="7" s="1"/>
  <c r="F18" i="7"/>
  <c r="G18" i="7" s="1"/>
  <c r="A19" i="7"/>
  <c r="B19" i="7"/>
  <c r="D19" i="7"/>
  <c r="I19" i="7" s="1"/>
  <c r="F19" i="7"/>
  <c r="G19" i="7" s="1"/>
  <c r="A20" i="7"/>
  <c r="B20" i="7"/>
  <c r="D20" i="7"/>
  <c r="E20" i="7" s="1"/>
  <c r="C20" i="7" s="1"/>
  <c r="F20" i="7"/>
  <c r="G20" i="7" s="1"/>
  <c r="A21" i="7"/>
  <c r="B21" i="7"/>
  <c r="D21" i="7"/>
  <c r="E21" i="7" s="1"/>
  <c r="C21" i="7" s="1"/>
  <c r="F21" i="7"/>
  <c r="H21" i="7" s="1"/>
  <c r="A22" i="7"/>
  <c r="B22" i="7"/>
  <c r="D22" i="7"/>
  <c r="I22" i="7" s="1"/>
  <c r="F22" i="7"/>
  <c r="H22" i="7" s="1"/>
  <c r="A23" i="7"/>
  <c r="B23" i="7"/>
  <c r="D23" i="7"/>
  <c r="I23" i="7" s="1"/>
  <c r="F23" i="7"/>
  <c r="H23" i="7" s="1"/>
  <c r="A24" i="7"/>
  <c r="B24" i="7"/>
  <c r="D24" i="7"/>
  <c r="I24" i="7" s="1"/>
  <c r="F24" i="7"/>
  <c r="G24" i="7" s="1"/>
  <c r="A25" i="7"/>
  <c r="B25" i="7"/>
  <c r="D25" i="7"/>
  <c r="I25" i="7" s="1"/>
  <c r="F25" i="7"/>
  <c r="H25" i="7" s="1"/>
  <c r="A26" i="7"/>
  <c r="B26" i="7"/>
  <c r="D26" i="7"/>
  <c r="E26" i="7" s="1"/>
  <c r="C26" i="7" s="1"/>
  <c r="F26" i="7"/>
  <c r="G26" i="7" s="1"/>
  <c r="A27" i="7"/>
  <c r="B27" i="7"/>
  <c r="D27" i="7"/>
  <c r="I27" i="7" s="1"/>
  <c r="F27" i="7"/>
  <c r="G27" i="7" s="1"/>
  <c r="A28" i="7"/>
  <c r="B28" i="7"/>
  <c r="D28" i="7"/>
  <c r="I28" i="7" s="1"/>
  <c r="F28" i="7"/>
  <c r="G28" i="7" s="1"/>
  <c r="A29" i="7"/>
  <c r="B29" i="7"/>
  <c r="D29" i="7"/>
  <c r="E29" i="7" s="1"/>
  <c r="C29" i="7" s="1"/>
  <c r="F29" i="7"/>
  <c r="H29" i="7" s="1"/>
  <c r="A30" i="7"/>
  <c r="B30" i="7"/>
  <c r="D30" i="7"/>
  <c r="E30" i="7" s="1"/>
  <c r="C30" i="7" s="1"/>
  <c r="F30" i="7"/>
  <c r="H30" i="7" s="1"/>
  <c r="E15" i="7"/>
  <c r="C15" i="7" s="1"/>
  <c r="G8" i="7"/>
  <c r="E16" i="7"/>
  <c r="C16" i="7" s="1"/>
  <c r="I11" i="7"/>
  <c r="G9" i="7"/>
  <c r="H8" i="7"/>
  <c r="G99" i="48"/>
  <c r="I83" i="49"/>
  <c r="G109" i="48" l="1"/>
  <c r="I67" i="53"/>
  <c r="I48" i="40"/>
  <c r="I11" i="40"/>
  <c r="I79" i="54"/>
  <c r="E122" i="54" s="1"/>
  <c r="E102" i="41"/>
  <c r="C98" i="41"/>
  <c r="G110" i="49"/>
  <c r="G114" i="49" s="1"/>
  <c r="G109" i="50"/>
  <c r="G113" i="50" s="1"/>
  <c r="I60" i="44"/>
  <c r="I39" i="50"/>
  <c r="I18" i="7"/>
  <c r="C131" i="40"/>
  <c r="I15" i="44"/>
  <c r="I51" i="44"/>
  <c r="E114" i="49"/>
  <c r="C113" i="50"/>
  <c r="I60" i="40"/>
  <c r="I32" i="51"/>
  <c r="I44" i="51"/>
  <c r="G123" i="53"/>
  <c r="C100" i="45"/>
  <c r="C104" i="45" s="1"/>
  <c r="I11" i="47"/>
  <c r="G99" i="51"/>
  <c r="C109" i="53"/>
  <c r="C113" i="53"/>
  <c r="E113" i="53"/>
  <c r="I60" i="53"/>
  <c r="I48" i="53"/>
  <c r="E123" i="53"/>
  <c r="I94" i="53"/>
  <c r="I41" i="53"/>
  <c r="I53" i="53"/>
  <c r="I24" i="53"/>
  <c r="G113" i="53"/>
  <c r="I15" i="53"/>
  <c r="I11" i="53"/>
  <c r="C123" i="53"/>
  <c r="I76" i="40"/>
  <c r="G121" i="40"/>
  <c r="I47" i="35"/>
  <c r="C112" i="35"/>
  <c r="I52" i="35"/>
  <c r="G122" i="35"/>
  <c r="I15" i="35"/>
  <c r="I11" i="35"/>
  <c r="I53" i="40"/>
  <c r="E125" i="40"/>
  <c r="I51" i="45"/>
  <c r="I15" i="51"/>
  <c r="G113" i="51"/>
  <c r="I39" i="43"/>
  <c r="I39" i="51"/>
  <c r="I57" i="45"/>
  <c r="I40" i="35"/>
  <c r="I19" i="40"/>
  <c r="E12" i="7"/>
  <c r="C12" i="7" s="1"/>
  <c r="E23" i="7"/>
  <c r="C23" i="7" s="1"/>
  <c r="I24" i="51"/>
  <c r="I56" i="44"/>
  <c r="G17" i="7"/>
  <c r="E103" i="44"/>
  <c r="I102" i="40"/>
  <c r="C118" i="35"/>
  <c r="C122" i="35" s="1"/>
  <c r="H12" i="7"/>
  <c r="I51" i="43"/>
  <c r="I24" i="35"/>
  <c r="I55" i="51"/>
  <c r="E122" i="35"/>
  <c r="I59" i="35"/>
  <c r="G103" i="48"/>
  <c r="E113" i="50"/>
  <c r="C109" i="51"/>
  <c r="E103" i="50"/>
  <c r="E13" i="7"/>
  <c r="C13" i="7" s="1"/>
  <c r="C104" i="43"/>
  <c r="I60" i="47"/>
  <c r="C103" i="50"/>
  <c r="I32" i="50"/>
  <c r="C104" i="49"/>
  <c r="I40" i="49"/>
  <c r="G113" i="48"/>
  <c r="I82" i="48"/>
  <c r="E103" i="48"/>
  <c r="C113" i="48"/>
  <c r="I39" i="48"/>
  <c r="I24" i="48"/>
  <c r="I15" i="48"/>
  <c r="I51" i="47"/>
  <c r="I39" i="47"/>
  <c r="I32" i="47"/>
  <c r="I24" i="47"/>
  <c r="I61" i="45"/>
  <c r="I24" i="45"/>
  <c r="E114" i="45"/>
  <c r="E104" i="49"/>
  <c r="E104" i="45"/>
  <c r="E113" i="48"/>
  <c r="H20" i="7"/>
  <c r="C135" i="40"/>
  <c r="E112" i="35"/>
  <c r="G135" i="40"/>
  <c r="E113" i="51"/>
  <c r="I15" i="45"/>
  <c r="I32" i="45"/>
  <c r="I39" i="45"/>
  <c r="I44" i="47"/>
  <c r="I32" i="49"/>
  <c r="I45" i="49"/>
  <c r="I52" i="49"/>
  <c r="I56" i="50"/>
  <c r="I50" i="51"/>
  <c r="I59" i="51"/>
  <c r="I44" i="45"/>
  <c r="C113" i="51"/>
  <c r="G108" i="35"/>
  <c r="G112" i="35" s="1"/>
  <c r="I15" i="40"/>
  <c r="I28" i="40"/>
  <c r="I41" i="40"/>
  <c r="I11" i="41"/>
  <c r="I11" i="44"/>
  <c r="C114" i="45"/>
  <c r="C99" i="47"/>
  <c r="C103" i="47" s="1"/>
  <c r="I11" i="48"/>
  <c r="I11" i="50"/>
  <c r="I15" i="50"/>
  <c r="I66" i="35"/>
  <c r="I11" i="51"/>
  <c r="E135" i="40"/>
  <c r="G125" i="40"/>
  <c r="E28" i="7"/>
  <c r="C28" i="7" s="1"/>
  <c r="C125" i="40"/>
  <c r="I82" i="51"/>
  <c r="I26" i="7"/>
  <c r="I103" i="40"/>
  <c r="G104" i="45"/>
  <c r="H24" i="7"/>
  <c r="E103" i="51"/>
  <c r="I83" i="45"/>
  <c r="E14" i="7"/>
  <c r="C14" i="7" s="1"/>
  <c r="H11" i="7"/>
  <c r="I11" i="43"/>
  <c r="I15" i="43"/>
  <c r="I32" i="43"/>
  <c r="I24" i="44"/>
  <c r="C99" i="44"/>
  <c r="I15" i="47"/>
  <c r="I32" i="48"/>
  <c r="I44" i="48"/>
  <c r="I51" i="48"/>
  <c r="C103" i="48"/>
  <c r="I11" i="49"/>
  <c r="I15" i="49"/>
  <c r="I24" i="49"/>
  <c r="I24" i="50"/>
  <c r="I44" i="50"/>
  <c r="I51" i="50"/>
  <c r="I70" i="35"/>
  <c r="C103" i="51"/>
  <c r="I56" i="48"/>
  <c r="C113" i="44"/>
  <c r="G103" i="44"/>
  <c r="C103" i="44"/>
  <c r="G109" i="44"/>
  <c r="G113" i="44" s="1"/>
  <c r="E113" i="44"/>
  <c r="I44" i="44"/>
  <c r="I39" i="44"/>
  <c r="I32" i="44"/>
  <c r="E114" i="43"/>
  <c r="I44" i="43"/>
  <c r="I24" i="43"/>
  <c r="G110" i="43"/>
  <c r="G114" i="43" s="1"/>
  <c r="C110" i="43"/>
  <c r="C114" i="43" s="1"/>
  <c r="E104" i="43"/>
  <c r="G100" i="43"/>
  <c r="G104" i="43" s="1"/>
  <c r="E112" i="41"/>
  <c r="G102" i="41"/>
  <c r="I81" i="41"/>
  <c r="C102" i="41"/>
  <c r="I44" i="41"/>
  <c r="I51" i="41"/>
  <c r="I58" i="41"/>
  <c r="I39" i="41"/>
  <c r="I32" i="41"/>
  <c r="I24" i="41"/>
  <c r="I15" i="41"/>
  <c r="H16" i="7"/>
  <c r="E24" i="7"/>
  <c r="C24" i="7" s="1"/>
  <c r="H28" i="7"/>
  <c r="I30" i="7"/>
  <c r="H26" i="7"/>
  <c r="E25" i="7"/>
  <c r="C25" i="7" s="1"/>
  <c r="E22" i="7"/>
  <c r="C22" i="7" s="1"/>
  <c r="I21" i="7"/>
  <c r="I20" i="7"/>
  <c r="H19" i="7"/>
  <c r="I17" i="7"/>
  <c r="G10" i="7"/>
  <c r="B33" i="7"/>
  <c r="D33" i="7"/>
  <c r="G25" i="7"/>
  <c r="H27" i="7"/>
  <c r="H18" i="7"/>
  <c r="H7" i="7"/>
  <c r="E103" i="47"/>
  <c r="E7" i="7"/>
  <c r="E8" i="7"/>
  <c r="C8" i="7" s="1"/>
  <c r="G13" i="7"/>
  <c r="G21" i="7"/>
  <c r="G29" i="7"/>
  <c r="I9" i="7"/>
  <c r="F33" i="7"/>
  <c r="G108" i="41"/>
  <c r="G112" i="41" s="1"/>
  <c r="G103" i="47"/>
  <c r="C113" i="47"/>
  <c r="G109" i="47"/>
  <c r="G113" i="47" s="1"/>
  <c r="I7" i="7"/>
  <c r="E19" i="7"/>
  <c r="C19" i="7" s="1"/>
  <c r="E27" i="7"/>
  <c r="C27" i="7" s="1"/>
  <c r="G30" i="7"/>
  <c r="G23" i="7"/>
  <c r="G22" i="7"/>
  <c r="G15" i="7"/>
  <c r="G14" i="7"/>
  <c r="C108" i="41"/>
  <c r="C112" i="41" s="1"/>
  <c r="G110" i="45"/>
  <c r="G114" i="45" s="1"/>
  <c r="E113" i="47"/>
  <c r="G100" i="49"/>
  <c r="G104" i="49" s="1"/>
  <c r="G99" i="50"/>
  <c r="G103" i="50" s="1"/>
  <c r="G103" i="51"/>
  <c r="I29" i="7"/>
  <c r="I85" i="40" l="1"/>
  <c r="C112" i="54"/>
  <c r="I97" i="54"/>
  <c r="C116" i="54" s="1"/>
  <c r="I80" i="54"/>
  <c r="G122" i="54"/>
  <c r="G112" i="54"/>
  <c r="I82" i="54"/>
  <c r="C122" i="54"/>
  <c r="E112" i="54"/>
  <c r="I78" i="53"/>
  <c r="I81" i="53" s="1"/>
  <c r="I77" i="35"/>
  <c r="I80" i="35" s="1"/>
  <c r="H33" i="7"/>
  <c r="H35" i="7" s="1"/>
  <c r="I65" i="41"/>
  <c r="C100" i="41" s="1"/>
  <c r="I66" i="51"/>
  <c r="I66" i="50"/>
  <c r="G101" i="50" s="1"/>
  <c r="I67" i="49"/>
  <c r="G112" i="49" s="1"/>
  <c r="I66" i="48"/>
  <c r="G101" i="48" s="1"/>
  <c r="I66" i="47"/>
  <c r="E111" i="47" s="1"/>
  <c r="I67" i="45"/>
  <c r="G102" i="45" s="1"/>
  <c r="I66" i="44"/>
  <c r="E101" i="44" s="1"/>
  <c r="I67" i="43"/>
  <c r="I85" i="43" s="1"/>
  <c r="I88" i="43" s="1"/>
  <c r="G33" i="7"/>
  <c r="G35" i="7" s="1"/>
  <c r="I67" i="51"/>
  <c r="G101" i="51"/>
  <c r="E101" i="51"/>
  <c r="G111" i="51"/>
  <c r="I84" i="51"/>
  <c r="C111" i="51"/>
  <c r="E111" i="51"/>
  <c r="C101" i="51"/>
  <c r="I33" i="7"/>
  <c r="I35" i="7" s="1"/>
  <c r="E33" i="7"/>
  <c r="C7" i="7"/>
  <c r="C33" i="7" s="1"/>
  <c r="I69" i="51"/>
  <c r="C121" i="53" l="1"/>
  <c r="C111" i="53"/>
  <c r="E116" i="54"/>
  <c r="C126" i="54"/>
  <c r="E126" i="54"/>
  <c r="I100" i="54"/>
  <c r="G116" i="54"/>
  <c r="G126" i="54"/>
  <c r="I98" i="54"/>
  <c r="E138" i="54" s="1"/>
  <c r="E143" i="54" s="1"/>
  <c r="E110" i="41"/>
  <c r="I66" i="41"/>
  <c r="I83" i="41"/>
  <c r="I86" i="41" s="1"/>
  <c r="G100" i="41"/>
  <c r="E100" i="41"/>
  <c r="C110" i="41"/>
  <c r="G110" i="41"/>
  <c r="I68" i="41"/>
  <c r="E121" i="53"/>
  <c r="E111" i="53"/>
  <c r="I79" i="53"/>
  <c r="I96" i="53"/>
  <c r="E115" i="53" s="1"/>
  <c r="G121" i="53"/>
  <c r="G111" i="53"/>
  <c r="G120" i="35"/>
  <c r="C120" i="35"/>
  <c r="C110" i="35"/>
  <c r="E120" i="35"/>
  <c r="G110" i="35"/>
  <c r="I95" i="35"/>
  <c r="I96" i="35" s="1"/>
  <c r="E136" i="35" s="1"/>
  <c r="E110" i="35"/>
  <c r="I78" i="35"/>
  <c r="I69" i="50"/>
  <c r="C111" i="50"/>
  <c r="E111" i="50"/>
  <c r="E101" i="50"/>
  <c r="C101" i="50"/>
  <c r="I67" i="50"/>
  <c r="G111" i="50"/>
  <c r="I84" i="50"/>
  <c r="E105" i="50" s="1"/>
  <c r="I85" i="49"/>
  <c r="G116" i="49" s="1"/>
  <c r="I70" i="49"/>
  <c r="C102" i="49"/>
  <c r="E102" i="49"/>
  <c r="E112" i="49"/>
  <c r="G102" i="49"/>
  <c r="C112" i="49"/>
  <c r="I68" i="49"/>
  <c r="E101" i="48"/>
  <c r="I84" i="48"/>
  <c r="I85" i="48" s="1"/>
  <c r="C111" i="48"/>
  <c r="I67" i="48"/>
  <c r="C101" i="48"/>
  <c r="E111" i="48"/>
  <c r="I69" i="48"/>
  <c r="G111" i="48"/>
  <c r="C101" i="47"/>
  <c r="I67" i="47"/>
  <c r="I69" i="47"/>
  <c r="E101" i="47"/>
  <c r="G101" i="47"/>
  <c r="C111" i="47"/>
  <c r="G111" i="47"/>
  <c r="I84" i="47"/>
  <c r="I87" i="47" s="1"/>
  <c r="C102" i="45"/>
  <c r="E112" i="45"/>
  <c r="C112" i="45"/>
  <c r="G112" i="45"/>
  <c r="E102" i="45"/>
  <c r="I70" i="45"/>
  <c r="I68" i="45"/>
  <c r="I85" i="45"/>
  <c r="G116" i="45" s="1"/>
  <c r="C123" i="40"/>
  <c r="I105" i="40"/>
  <c r="I89" i="40"/>
  <c r="G123" i="40"/>
  <c r="C133" i="40"/>
  <c r="I87" i="40"/>
  <c r="E123" i="40"/>
  <c r="I86" i="40"/>
  <c r="E133" i="40"/>
  <c r="G133" i="40"/>
  <c r="I84" i="44"/>
  <c r="G115" i="44" s="1"/>
  <c r="I69" i="44"/>
  <c r="E111" i="44"/>
  <c r="I67" i="44"/>
  <c r="G111" i="44"/>
  <c r="G101" i="44"/>
  <c r="C111" i="44"/>
  <c r="C101" i="44"/>
  <c r="E106" i="43"/>
  <c r="I70" i="43"/>
  <c r="G106" i="43"/>
  <c r="G102" i="43"/>
  <c r="G116" i="43"/>
  <c r="C116" i="43"/>
  <c r="E112" i="43"/>
  <c r="C102" i="43"/>
  <c r="E116" i="43"/>
  <c r="C106" i="43"/>
  <c r="E102" i="43"/>
  <c r="I68" i="43"/>
  <c r="I86" i="43"/>
  <c r="G112" i="43"/>
  <c r="C112" i="43"/>
  <c r="E115" i="51"/>
  <c r="G105" i="51"/>
  <c r="I85" i="51"/>
  <c r="G115" i="51"/>
  <c r="E105" i="51"/>
  <c r="I87" i="51"/>
  <c r="C115" i="51"/>
  <c r="C105" i="51"/>
  <c r="I98" i="35"/>
  <c r="E105" i="44" l="1"/>
  <c r="G115" i="53"/>
  <c r="G125" i="53"/>
  <c r="C125" i="53"/>
  <c r="I99" i="53"/>
  <c r="C115" i="53"/>
  <c r="E125" i="53"/>
  <c r="I97" i="53"/>
  <c r="E137" i="53" s="1"/>
  <c r="G137" i="53" s="1"/>
  <c r="G142" i="53" s="1"/>
  <c r="I84" i="41"/>
  <c r="G138" i="54"/>
  <c r="G143" i="54" s="1"/>
  <c r="G154" i="54" s="1"/>
  <c r="E114" i="41"/>
  <c r="G104" i="41"/>
  <c r="E104" i="41"/>
  <c r="C114" i="41"/>
  <c r="G114" i="41"/>
  <c r="C104" i="41"/>
  <c r="E155" i="54"/>
  <c r="E151" i="54"/>
  <c r="E147" i="54"/>
  <c r="E154" i="54"/>
  <c r="E150" i="54"/>
  <c r="E153" i="54"/>
  <c r="E149" i="54"/>
  <c r="E152" i="54"/>
  <c r="E148" i="54"/>
  <c r="E141" i="35"/>
  <c r="G136" i="35"/>
  <c r="G141" i="35" s="1"/>
  <c r="G114" i="35"/>
  <c r="E124" i="35"/>
  <c r="C124" i="35"/>
  <c r="E114" i="35"/>
  <c r="C114" i="35"/>
  <c r="G124" i="35"/>
  <c r="I86" i="45"/>
  <c r="G115" i="50"/>
  <c r="E115" i="50"/>
  <c r="C105" i="50"/>
  <c r="C115" i="50"/>
  <c r="I87" i="50"/>
  <c r="G105" i="50"/>
  <c r="I85" i="50"/>
  <c r="G106" i="49"/>
  <c r="I86" i="49"/>
  <c r="E106" i="49"/>
  <c r="I88" i="49"/>
  <c r="E116" i="49"/>
  <c r="C106" i="49"/>
  <c r="C116" i="49"/>
  <c r="G115" i="48"/>
  <c r="E115" i="48"/>
  <c r="G105" i="48"/>
  <c r="I87" i="48"/>
  <c r="E105" i="48"/>
  <c r="C115" i="48"/>
  <c r="C105" i="48"/>
  <c r="E105" i="47"/>
  <c r="I85" i="47"/>
  <c r="C105" i="47"/>
  <c r="E115" i="47"/>
  <c r="G105" i="47"/>
  <c r="C115" i="47"/>
  <c r="G115" i="47"/>
  <c r="E116" i="45"/>
  <c r="I88" i="45"/>
  <c r="E106" i="45"/>
  <c r="C106" i="45"/>
  <c r="G106" i="45"/>
  <c r="C116" i="45"/>
  <c r="G127" i="40"/>
  <c r="E127" i="40"/>
  <c r="C127" i="40"/>
  <c r="G137" i="40"/>
  <c r="I107" i="40"/>
  <c r="C137" i="40"/>
  <c r="I106" i="40"/>
  <c r="E137" i="40"/>
  <c r="I109" i="40"/>
  <c r="C115" i="44"/>
  <c r="G105" i="44"/>
  <c r="I87" i="44"/>
  <c r="I85" i="44"/>
  <c r="E115" i="44"/>
  <c r="C105" i="44"/>
  <c r="G151" i="54" l="1"/>
  <c r="G155" i="54"/>
  <c r="E142" i="53"/>
  <c r="E146" i="53" s="1"/>
  <c r="G148" i="54"/>
  <c r="G152" i="54"/>
  <c r="G149" i="54"/>
  <c r="G147" i="54"/>
  <c r="G153" i="54"/>
  <c r="G150" i="54"/>
  <c r="E150" i="53"/>
  <c r="E149" i="53"/>
  <c r="E153" i="53"/>
  <c r="E151" i="53"/>
  <c r="G152" i="53"/>
  <c r="G148" i="53"/>
  <c r="G151" i="53"/>
  <c r="G147" i="53"/>
  <c r="G149" i="53"/>
  <c r="G154" i="53"/>
  <c r="G150" i="53"/>
  <c r="G146" i="53"/>
  <c r="G153" i="53"/>
  <c r="G152" i="35"/>
  <c r="G151" i="35"/>
  <c r="G150" i="35"/>
  <c r="G146" i="35"/>
  <c r="G145" i="35"/>
  <c r="G149" i="35"/>
  <c r="G148" i="35"/>
  <c r="G147" i="35"/>
  <c r="G153" i="35"/>
  <c r="E153" i="35"/>
  <c r="E145" i="35"/>
  <c r="E150" i="35"/>
  <c r="E152" i="35"/>
  <c r="E151" i="35"/>
  <c r="E149" i="35"/>
  <c r="E148" i="35"/>
  <c r="E146" i="35"/>
  <c r="E147" i="35"/>
  <c r="E148" i="53" l="1"/>
  <c r="E154" i="53"/>
  <c r="E147" i="53"/>
  <c r="E152" i="53"/>
</calcChain>
</file>

<file path=xl/sharedStrings.xml><?xml version="1.0" encoding="utf-8"?>
<sst xmlns="http://schemas.openxmlformats.org/spreadsheetml/2006/main" count="1676" uniqueCount="307">
  <si>
    <t>Gross Returns</t>
  </si>
  <si>
    <t>Item</t>
  </si>
  <si>
    <t>Quantity</t>
  </si>
  <si>
    <t>Per Acre</t>
  </si>
  <si>
    <t>Unit</t>
  </si>
  <si>
    <t>Price or</t>
  </si>
  <si>
    <t>Cost</t>
  </si>
  <si>
    <t>Cost/Acre</t>
  </si>
  <si>
    <t>Value or</t>
  </si>
  <si>
    <t>Potatoes</t>
  </si>
  <si>
    <t>cwt</t>
  </si>
  <si>
    <t>Operating Inputs</t>
  </si>
  <si>
    <t>Seed:</t>
  </si>
  <si>
    <t>Fertilizer:</t>
  </si>
  <si>
    <t>K2O</t>
  </si>
  <si>
    <t>Sulfur</t>
  </si>
  <si>
    <t>Liquid Nitrogen</t>
  </si>
  <si>
    <t>Pesticides:</t>
  </si>
  <si>
    <t>Irrigation:</t>
  </si>
  <si>
    <t>Other:</t>
  </si>
  <si>
    <t>Crop Insurance</t>
  </si>
  <si>
    <t>Operating Interest</t>
  </si>
  <si>
    <t>Total Operating Costs</t>
  </si>
  <si>
    <t>Operating Costs per Unit</t>
  </si>
  <si>
    <t>Net Returns Above Operating Expenses</t>
  </si>
  <si>
    <t>Ownership Costs:</t>
  </si>
  <si>
    <t>Management Fee</t>
  </si>
  <si>
    <t>Total Ownership Costs</t>
  </si>
  <si>
    <t>Ownership Costs per Unit</t>
  </si>
  <si>
    <t>Total Costs per Acre</t>
  </si>
  <si>
    <t>Total Cost per Unit</t>
  </si>
  <si>
    <t>Returns to Risk</t>
  </si>
  <si>
    <t>lb</t>
  </si>
  <si>
    <t>qt</t>
  </si>
  <si>
    <t>hrs</t>
  </si>
  <si>
    <t>Custom &amp; Consultants:</t>
  </si>
  <si>
    <t>Wheat</t>
  </si>
  <si>
    <t>bu</t>
  </si>
  <si>
    <t>Wheat Seed: HRS</t>
  </si>
  <si>
    <t>oz</t>
  </si>
  <si>
    <t>Market</t>
  </si>
  <si>
    <t>Purchase</t>
  </si>
  <si>
    <t>Salvage</t>
  </si>
  <si>
    <t>Useful</t>
  </si>
  <si>
    <t>Remaining</t>
  </si>
  <si>
    <t>Insurance</t>
  </si>
  <si>
    <t>Interest</t>
  </si>
  <si>
    <t>%</t>
  </si>
  <si>
    <t>Value</t>
  </si>
  <si>
    <t>Price</t>
  </si>
  <si>
    <t>Life</t>
  </si>
  <si>
    <t>Rate</t>
  </si>
  <si>
    <t>Utilization</t>
  </si>
  <si>
    <t>Tractor</t>
  </si>
  <si>
    <t>Disk</t>
  </si>
  <si>
    <t xml:space="preserve"> </t>
  </si>
  <si>
    <t>Annual</t>
  </si>
  <si>
    <t>SL</t>
  </si>
  <si>
    <t>Average</t>
  </si>
  <si>
    <t>Depreciation</t>
  </si>
  <si>
    <t>Investment</t>
  </si>
  <si>
    <t>Total</t>
  </si>
  <si>
    <t>Depreciated</t>
  </si>
  <si>
    <t xml:space="preserve">Annual </t>
  </si>
  <si>
    <t>Depreciaton</t>
  </si>
  <si>
    <t>Machinery and Equipment Values for Lease Agreements and Enterprise Budgets</t>
  </si>
  <si>
    <t>Breakeven Analysis:</t>
  </si>
  <si>
    <t>Yield</t>
  </si>
  <si>
    <t>Base</t>
  </si>
  <si>
    <t>+</t>
  </si>
  <si>
    <t>-</t>
  </si>
  <si>
    <t>Operating Cost Breakeven</t>
  </si>
  <si>
    <t>Ownership Cost Breakeven</t>
  </si>
  <si>
    <t>Total Cost Breakeven</t>
  </si>
  <si>
    <t>User's Name:</t>
  </si>
  <si>
    <t>Address:</t>
  </si>
  <si>
    <t>Date:</t>
  </si>
  <si>
    <t>Tractors &amp; Equipment Depreciation &amp; Interest</t>
  </si>
  <si>
    <t>Irrigation Equipment Depreciation &amp; Interest</t>
  </si>
  <si>
    <t>Tractors &amp; Equipment Insurance</t>
  </si>
  <si>
    <t>Rogueing</t>
  </si>
  <si>
    <t>Vapam 42%</t>
  </si>
  <si>
    <t>Sugarbeets</t>
  </si>
  <si>
    <t>ton</t>
  </si>
  <si>
    <t>unit</t>
  </si>
  <si>
    <t>Wheat Seed: SWS</t>
  </si>
  <si>
    <t>Wheat Seed: SWW</t>
  </si>
  <si>
    <t>Alfalfa Hay</t>
  </si>
  <si>
    <t>Amortized Establishment Cost</t>
  </si>
  <si>
    <t>CalculatedMachinery and Equipment Values for Lease Agreements and Enterprise Budgets.</t>
  </si>
  <si>
    <t>Plow</t>
  </si>
  <si>
    <t>Notes:</t>
  </si>
  <si>
    <t>Notes</t>
  </si>
  <si>
    <t>Scroll to bottom of table to see totals</t>
  </si>
  <si>
    <t>There are limitations to what this program can do.  It is not designed to provide the detailed calculations associated with a full scale budget generator, such as that used to create the University of Idaho's enterprise budgets.  The limitations are mainly in calculating machinery operating costs and calculating ownership costs for machinery and equipment.</t>
  </si>
  <si>
    <t>Repairs and fuel expenses are often tracked only on a whole farm.  The values found on a 1040 Schedule F can be allocated equally per acre, or a simple weighting scheme can be used.  For example a crop like potatoes should get a bigger percentage of the per acre fuel and repair costs than wheat.</t>
  </si>
  <si>
    <t>Questions, comments and suggestions about this spreadsheet should be sent to:</t>
  </si>
  <si>
    <t>Each crop costs and returns estimate or enterprise budget is contained in a separate sheet.  There is also a blank sheet that will allow the user to create an enterprise budget from scratch.  Data entry is made in the white cells.  Existing data in these cells can be modified or deleted.  In general, the light green cells contain formulas and the light blue cells are labels or borders.  Each budget sheet is protected and the shaded (colored) cells are locked so that the user can not unintentionally over write a formula.  In order to add or delete a row or to change labels in the colored cells, the sheet must be unprotected using Tools - Protection (Protect Sheet - Unprotect Sheet) option.</t>
  </si>
  <si>
    <t>* Center Pivot.     **Includes irrigation system ownership costs.</t>
  </si>
  <si>
    <t>Irrigation Repairs - CP*</t>
  </si>
  <si>
    <t>Cost or</t>
  </si>
  <si>
    <t>Acres:</t>
  </si>
  <si>
    <t>Liquid P2O5</t>
  </si>
  <si>
    <t>Dithane F45 Rainshield</t>
  </si>
  <si>
    <t>gal</t>
  </si>
  <si>
    <t>The sheets Mach_Input and Mach_Output can be used to calculate ownership costs for machinery and equipment, including annual charges for depreciation, interest and insurance.  This can be done for an individual piece of equipment or for all equipment used in that enterprise.  The "utilization" factor can be adjusted for each crop.  If all the equipment on the farm is entered in Mach_Input, simply change the utilization factor to get the appropriate enterprise specific values for depreciation, interest and insurance.  The machinery information is entered in Mach_Input.  Information needed includes: the name of the item, market value, purchase price, savage value, years of useful life, remaining life in years, insurance rate, interest rate and the percent utilization factor.  Calculated values are found in Mach_Output.  These values can then be calculated on a per acre basis by entering the number of acres in cell C35.  These values can then be entered in the appropriate enterprise.</t>
  </si>
  <si>
    <t>Bronate Advanced</t>
  </si>
  <si>
    <t>Operating Costs per Cwt Based on Total Yield</t>
  </si>
  <si>
    <t>Operating Costs per Cwt Based on Seed Only &amp; Adjusted Operating Costs*</t>
  </si>
  <si>
    <t>Ownership Costs per Cwt Based on Total Yield</t>
  </si>
  <si>
    <t>Total Cost per Cwt Based on Total Yield</t>
  </si>
  <si>
    <t>Total Cost per Cwt  Base on Seed Only and Adjusted Total Costs*</t>
  </si>
  <si>
    <t>* Revenue from tops is apportioned as follows: 75% operating and 25% ownership</t>
  </si>
  <si>
    <t>** Includes irrigation system ownership costs.</t>
  </si>
  <si>
    <t>Seed Only</t>
  </si>
  <si>
    <t>Potato Storage System Depreciation &amp; Interest</t>
  </si>
  <si>
    <t>Co-op Stock (Beet share rental value)</t>
  </si>
  <si>
    <t>Machinery:</t>
  </si>
  <si>
    <t>Labor:</t>
  </si>
  <si>
    <t>Lube</t>
  </si>
  <si>
    <t>Storage:</t>
  </si>
  <si>
    <t>Publication No.</t>
  </si>
  <si>
    <t>Authors</t>
  </si>
  <si>
    <t>Crop</t>
  </si>
  <si>
    <t xml:space="preserve">Paul Patterson. </t>
  </si>
  <si>
    <t>There are two issues that users should be aware of regarding crops with multiple products, i.e. a barley crop where both the straw and the grain are harvested, or when a nurse crop is planted when a perennial crop is established.  When multiple products are produced and listed in a budget, the breakeven values per unit of production (i.e. bushel, ton, etc.) will not work properly.  There is a similar problem with the sensitivity analysis on the second page of the sheet.  The enterprise budget sheets and the blank sheet are set up to list only one product.  If a second product is added, the breakeven analysis will no longer be valid. The exception to this is the worksheet for seed potatos that was specicially designed for  a crop with two products.</t>
  </si>
  <si>
    <t>Paul E. Patterson</t>
  </si>
  <si>
    <t>Irrigated Russet Burbank Commercial Potatoes: No Storage (Bannock, Bingham and Power Counties)</t>
  </si>
  <si>
    <t>Irrigated Malting Barley</t>
  </si>
  <si>
    <t>Irrigated Hard Red Spring Wheat</t>
  </si>
  <si>
    <t>Irrigated Soft White Spring Wheat</t>
  </si>
  <si>
    <t>Irrigated Soft White Winter Wheat</t>
  </si>
  <si>
    <t>Irrigated Alfalfa Hay</t>
  </si>
  <si>
    <t>Irrigated Alfalfa Hay Establishment in Grain Stubble</t>
  </si>
  <si>
    <t>* Costs are adjusted by subtracting revenue received from tops before dividing by seed yield.</t>
  </si>
  <si>
    <t>fl oz</t>
  </si>
  <si>
    <t>RUR Beet Seed: Raw Coated</t>
  </si>
  <si>
    <t>Malting Barley</t>
  </si>
  <si>
    <t>4 years</t>
  </si>
  <si>
    <t>Admire Pro</t>
  </si>
  <si>
    <t>Prowl 3.3EC</t>
  </si>
  <si>
    <t>Omega 500DF</t>
  </si>
  <si>
    <t>Poncho Beta Seed Treatment</t>
  </si>
  <si>
    <t>Endura</t>
  </si>
  <si>
    <t>Ownership Costs/Cwt Based on Seed Only &amp; Adjusted Ownership Costs*</t>
  </si>
  <si>
    <t>Potato Seed Cutting</t>
  </si>
  <si>
    <t>Dry Nitrogen - Pre-plant</t>
  </si>
  <si>
    <t>Dry P2O5</t>
  </si>
  <si>
    <t>Micronutrients/Humic Acid-CP</t>
  </si>
  <si>
    <t>Potato Seed Treatment</t>
  </si>
  <si>
    <t>pint</t>
  </si>
  <si>
    <t>acre</t>
  </si>
  <si>
    <t>Consultants/Soil Testing - CP</t>
  </si>
  <si>
    <t>Irrigation Power - Center Pivot*</t>
  </si>
  <si>
    <t>ac-in</t>
  </si>
  <si>
    <t>Irrigation Water Assessment-S</t>
  </si>
  <si>
    <t>Potato Fees &amp; Assessments</t>
  </si>
  <si>
    <t>Equipment Operator Labor</t>
  </si>
  <si>
    <t>Truck Driver Labor</t>
  </si>
  <si>
    <t>General Farm Labor</t>
  </si>
  <si>
    <t>Fuel-Gas</t>
  </si>
  <si>
    <t>Fuel-Diesel</t>
  </si>
  <si>
    <t>Fuel-Road Diesel</t>
  </si>
  <si>
    <t>Machinery Repair</t>
  </si>
  <si>
    <t>General Overhead</t>
  </si>
  <si>
    <t>Land Rent**</t>
  </si>
  <si>
    <t>G-3 Russet Burbank Seed N</t>
  </si>
  <si>
    <t>Irrigation Water Assessment-N</t>
  </si>
  <si>
    <t>Seed Potatoes: G3</t>
  </si>
  <si>
    <t>Seed Tops</t>
  </si>
  <si>
    <t>G-2 Russet Burbank Seed</t>
  </si>
  <si>
    <t>Micronutrients/Humic Acid-SP</t>
  </si>
  <si>
    <t>Reglone</t>
  </si>
  <si>
    <t>Consultants/Soil Testing - SP</t>
  </si>
  <si>
    <t>Irrigation Repairs - CP</t>
  </si>
  <si>
    <t>Seed Tagging Fee</t>
  </si>
  <si>
    <t>Seed Potato Certification Fees</t>
  </si>
  <si>
    <t>Seed Potato Storage Op. Costs</t>
  </si>
  <si>
    <t>Seed Potato Stor. Syst. Repair</t>
  </si>
  <si>
    <t>Roundup Technology Fee - SB</t>
  </si>
  <si>
    <t>Micronutrients - Sugarbeets</t>
  </si>
  <si>
    <t>Roundup Power Max 4.5</t>
  </si>
  <si>
    <t>Ammonium Sulfate</t>
  </si>
  <si>
    <t>Consultants/Soil Testing - SB</t>
  </si>
  <si>
    <t>Sugarbeet Hauling Charge</t>
  </si>
  <si>
    <t>Feed Barley</t>
  </si>
  <si>
    <t>Feed Barley Seed - Spring</t>
  </si>
  <si>
    <t>Custom Air Spray - 5 gal. rate</t>
  </si>
  <si>
    <t>Custom Haul: barley</t>
  </si>
  <si>
    <t>Irrigation Water Assessment-Al</t>
  </si>
  <si>
    <t>Malting Barley Seed - Spring</t>
  </si>
  <si>
    <t>Custom Haul: wheat</t>
  </si>
  <si>
    <t>Soft White Wheat</t>
  </si>
  <si>
    <t>Warrior w/ Zeon Technology</t>
  </si>
  <si>
    <t>Custom Swath Hay</t>
  </si>
  <si>
    <t>Custom Rake Hay</t>
  </si>
  <si>
    <t>Custom Bale Hay: 4x4</t>
  </si>
  <si>
    <t>Custom Haul/Stack Hay</t>
  </si>
  <si>
    <t>Custom Air Spray - 3 gal. rate</t>
  </si>
  <si>
    <t>Alfalfa Seed (pvt): inoculated</t>
  </si>
  <si>
    <t>Paul E. Patterson and Juliet M. Marshall</t>
  </si>
  <si>
    <t>Juliet M. Marshall</t>
  </si>
  <si>
    <t>Juliet.Marshall@uidaho.edu</t>
  </si>
  <si>
    <t>Axial XL</t>
  </si>
  <si>
    <t>Affinity Tank Mix 50SG</t>
  </si>
  <si>
    <t>Starane Ultra</t>
  </si>
  <si>
    <t>pt</t>
  </si>
  <si>
    <t>TwinLine</t>
  </si>
  <si>
    <t>Custom Fertilize: 0-400 lbs</t>
  </si>
  <si>
    <t>Irrigation Labor - CP</t>
  </si>
  <si>
    <t>Custom Fertilize: 0 - 400 lbs</t>
  </si>
  <si>
    <t>Irrigation Labor: CP</t>
  </si>
  <si>
    <t>Irrigation Labor: Chem -Fert</t>
  </si>
  <si>
    <t>Operating Interest @ 5.75%</t>
  </si>
  <si>
    <t>Custom Fertilize: 400 - 800 lbs</t>
  </si>
  <si>
    <t>Operating Interest: @ 5.75%</t>
  </si>
  <si>
    <t>Moncut 70DF</t>
  </si>
  <si>
    <t>Metribuzin 75DF</t>
  </si>
  <si>
    <t>Eptam 7E</t>
  </si>
  <si>
    <t>Quadris Flowable</t>
  </si>
  <si>
    <t>Brigadier</t>
  </si>
  <si>
    <t>Sorting:</t>
  </si>
  <si>
    <t>Sorting Equip. Repairs &amp; Power</t>
  </si>
  <si>
    <t>Regent 4SC</t>
  </si>
  <si>
    <t>Outlook 6EC</t>
  </si>
  <si>
    <t>Bravo WeatherStik</t>
  </si>
  <si>
    <t>Fulfill WDF</t>
  </si>
  <si>
    <t>Custom Fertilize: 400-800 lbs</t>
  </si>
  <si>
    <t>Irrigation Labor: Chem.-Fert.</t>
  </si>
  <si>
    <t>Sorting Labor Costs</t>
  </si>
  <si>
    <t>Potato Handling Equipment: Deprec. &amp; Interest</t>
  </si>
  <si>
    <t>Storage Costs:</t>
  </si>
  <si>
    <t>Field-Run Yield</t>
  </si>
  <si>
    <t>Paid-Yield %</t>
  </si>
  <si>
    <t>Base Cost of Production:</t>
  </si>
  <si>
    <t>Storage System Ownership Costs</t>
  </si>
  <si>
    <t>Storage System Repairs</t>
  </si>
  <si>
    <t>Base + Storage Own. &amp; Repairs</t>
  </si>
  <si>
    <t>November</t>
  </si>
  <si>
    <t>December</t>
  </si>
  <si>
    <t>January</t>
  </si>
  <si>
    <t>February</t>
  </si>
  <si>
    <t>March</t>
  </si>
  <si>
    <t>April</t>
  </si>
  <si>
    <t>May</t>
  </si>
  <si>
    <t>June</t>
  </si>
  <si>
    <t>October</t>
  </si>
  <si>
    <t>Paid-Yield</t>
  </si>
  <si>
    <t xml:space="preserve">Paid-Yield  </t>
  </si>
  <si>
    <t>Cumulative Storage Operating Costs</t>
  </si>
  <si>
    <t>Base + All Storage Costs</t>
  </si>
  <si>
    <t>Dimethoate 4EC</t>
  </si>
  <si>
    <t>Potato Sorting Equip. Depreciation &amp; Interest</t>
  </si>
  <si>
    <t>Post-Harvest Sorting Labor</t>
  </si>
  <si>
    <t>Custom Fumigate: Deep Inject.</t>
  </si>
  <si>
    <t>Dicontinued</t>
  </si>
  <si>
    <t>Irrigated Russet Burbank Commercial Potatoes With On-Farm Storage for Eastern Idaho Northern Region: Bonneville and Madison Counties</t>
  </si>
  <si>
    <t>Irrigated  Russet Burbank G3 Seed Potatoes With On-Farm Storage for Eastern Idaho: Caribou, Femont and Teton Counties</t>
  </si>
  <si>
    <t>Irrigated Russet Burbank Commercial Potatoes With On-Farm Storage for Eastern Idaho Southern Region: Bannock, Bingham and Power Counties</t>
  </si>
  <si>
    <t>Irrigated  Russet Burbank Commercial Potatoes with Fumigation &amp; On-Farm Storage for Eastern Idaho Southern Region: Bannock, Bingham and Power Countie</t>
  </si>
  <si>
    <t>Irrigated Roundup Ready Sugarbeets: Bingham &amp; Power Counties</t>
  </si>
  <si>
    <t>Irrigated Spring Feed Barley</t>
  </si>
  <si>
    <t>EBB4-Po2-15</t>
  </si>
  <si>
    <t>EBB4-Po1-</t>
  </si>
  <si>
    <t>EBB4-Po4-15</t>
  </si>
  <si>
    <t>EBB4-Po5-15</t>
  </si>
  <si>
    <t>EBB4-Po6-15</t>
  </si>
  <si>
    <t>EBB4-Su-15</t>
  </si>
  <si>
    <t>EBB4-FB-15</t>
  </si>
  <si>
    <t>EBB4-MB-15</t>
  </si>
  <si>
    <t>EBB4-HRS-15</t>
  </si>
  <si>
    <t>EBB4-SWS-15</t>
  </si>
  <si>
    <t>EBB4-SWW-15</t>
  </si>
  <si>
    <t>EBB4-AH-15</t>
  </si>
  <si>
    <t>EBB4-AE-15</t>
  </si>
  <si>
    <t>Retired University of Idaho Extension Agricultural Economist</t>
  </si>
  <si>
    <t>Extension Specialist and Cereal Pathologist, University of Idaho</t>
  </si>
  <si>
    <t>2015 Eastern Idaho Irrigated Crop Costs and Returns</t>
  </si>
  <si>
    <t>pattersn@gold.uidaho.edu</t>
  </si>
  <si>
    <t>Table 1. 2015 Irrigated Alfalfa Hay Establishment in Grain Stubble for Eastern Idaho.</t>
  </si>
  <si>
    <t>Table 1. 2015 Irrigated Alfalfa Hay for Eastern Idaho.</t>
  </si>
  <si>
    <t>Table 1. 2015 Irrigated Roundup Ready Sugarbeets for Eastern Idaho: Power and Bingham Counties.</t>
  </si>
  <si>
    <t>Tilt</t>
  </si>
  <si>
    <t>Agri-Mek 0.75SC</t>
  </si>
  <si>
    <t>Ranman</t>
  </si>
  <si>
    <t>Table 1. 2015 Irrigated Russet Burbank Commercial Potatoes With Fumigation and On-Farm Storage for Eastern Idaho: Bannock, Bingham and Power Counties.</t>
  </si>
  <si>
    <t>Irrigation Labor: Chem - Fert</t>
  </si>
  <si>
    <t>Note: while input prices are for 2015, the commodity price,  which is used to generate the gross receipts, is typically the average of the current year harvest price and a 3-year rolling average for the crop marketing years preceding 2015.</t>
  </si>
  <si>
    <t>Ben Eborn</t>
  </si>
  <si>
    <t>(208) 847-0344, or emailed to beborn@uidaho.edu</t>
  </si>
  <si>
    <t>Table 1. 2015 Irrigated Russet Burbank Commercial Potatoes With On-Farm Storage for Eastern Idaho Northern Region: Bonneville and Madison Counties.</t>
  </si>
  <si>
    <t>Bravo Zn</t>
  </si>
  <si>
    <t>Revus Top</t>
  </si>
  <si>
    <t>Custom Air Spray - 5.0 gal. rate</t>
  </si>
  <si>
    <t>Table 1. 2015 Irrigated Russet Burbank G3 Seed Potatoes With On-Farm Storage for Eastern Idaho: Caribou, Fremont and Teton Counties.</t>
  </si>
  <si>
    <t>Final 4/1/2016</t>
  </si>
  <si>
    <t>Tri-Cor 75DF</t>
  </si>
  <si>
    <t>Harvest Sorting Labor - Seed</t>
  </si>
  <si>
    <t>Table 1. 2015 Irrigated Russet Burbank Commercial Potatoes With On-Farm Storage for Eastern Idaho: Bannock, Bingham and Power Counties.</t>
  </si>
  <si>
    <t>Table 1. 2015 Irrigated Spring Feed Barley for Eastern Idaho.</t>
  </si>
  <si>
    <t>Table 1. 2015 Irrigated Malting Barley for Eastern Idaho.</t>
  </si>
  <si>
    <t>Table 1. 2015 Irrigated Hard Red Spring Wheat for Eastern Idaho.</t>
  </si>
  <si>
    <t>Table 1. 2015 Irrigated Soft White Spring Wheat for Eastern Idaho.</t>
  </si>
  <si>
    <t>Table 1. 2015 Irrigated Soft White Winter Wheat for Eastern Idaho.</t>
  </si>
  <si>
    <t>Crop Cost of Production Worksheet: Version 1.7 April 1, 2016</t>
  </si>
  <si>
    <r>
      <t xml:space="preserve">The purpose of this spreadsheet is to allow the user to access the crop costs and returns  (CAR) estimates--or enterprise budgets--available from the University of Idaho and to modify these estimates to fit the user's situation.  The crop costs and returns estimates published by the University of Idaho are representative for that crop and area. They are </t>
    </r>
    <r>
      <rPr>
        <sz val="10"/>
        <color indexed="10"/>
        <rFont val="Arial"/>
        <family val="2"/>
      </rPr>
      <t xml:space="preserve">not </t>
    </r>
    <r>
      <rPr>
        <sz val="10"/>
        <rFont val="Arial"/>
        <family val="2"/>
      </rPr>
      <t xml:space="preserve">the average cost of production for a crop and area.  More information is available on the background and assumption page provided with the published budgets.  These are available on the Internet at http://www.uidaho.edu/cals/idaho-agbiz/crop-enterprise-budgets  The crops costs and returns are developed for different geographic regions of the state.  This spreadsheet contains the </t>
    </r>
    <r>
      <rPr>
        <sz val="10"/>
        <color indexed="12"/>
        <rFont val="Arial"/>
        <family val="2"/>
      </rPr>
      <t>irrigated</t>
    </r>
    <r>
      <rPr>
        <sz val="10"/>
        <rFont val="Arial"/>
        <family val="2"/>
      </rPr>
      <t xml:space="preserve"> crop costs and returns estimates for </t>
    </r>
    <r>
      <rPr>
        <sz val="10"/>
        <color indexed="12"/>
        <rFont val="Arial"/>
        <family val="2"/>
      </rPr>
      <t>eastern Idaho</t>
    </r>
    <r>
      <rPr>
        <sz val="10"/>
        <rFont val="Arial"/>
        <family val="2"/>
      </rPr>
      <t>.</t>
    </r>
  </si>
  <si>
    <t>The abbreviated labels on the sheet tabs are similar to the publication number assigned to the published enterprise budgets.  The first two or three letters indicate the area of the state.  These include: NI for Northern Idaho, WI for Western Idaho (Treasure Valley), SCI for Southcentral Idaho (Magic Valley),  and EI for Eastern Idaho (Upper and Lower Snake River Valleys).  The second series of letters is an abbreviation for the crop name.  In general, the first two letters of the crop are used, i.e. Po for potato, or the first letter of each word when the crop name has two words, i.e. MB for malting barley.   The last two numbers indicate the year these costs were collected, i.e. 15 for 2015.  Crop budgets are revised and published on a biennial basis in odd-numbered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</si>
</sst>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164" formatCode="0.0"/>
    <numFmt numFmtId="165" formatCode="&quot;$&quot;#,##0.00"/>
    <numFmt numFmtId="166" formatCode="&quot;$&quot;#,##0"/>
    <numFmt numFmtId="167" formatCode="0.0%"/>
    <numFmt numFmtId="168" formatCode="&quot;$&quot;#,##0.000"/>
  </numFmts>
  <fonts count="17" x14ac:knownFonts="1">
    <font>
      <sz val="10"/>
      <name val="Arial"/>
    </font>
    <font>
      <sz val="12"/>
      <name val="Arial"/>
      <family val="2"/>
    </font>
    <font>
      <u/>
      <sz val="10"/>
      <name val="Arial"/>
      <family val="2"/>
    </font>
    <font>
      <b/>
      <u/>
      <sz val="10"/>
      <name val="Arial"/>
      <family val="2"/>
    </font>
    <font>
      <u/>
      <sz val="10"/>
      <color indexed="12"/>
      <name val="Arial"/>
      <family val="2"/>
    </font>
    <font>
      <u/>
      <sz val="12"/>
      <name val="Arial"/>
      <family val="2"/>
    </font>
    <font>
      <sz val="10"/>
      <color indexed="10"/>
      <name val="Arial"/>
      <family val="2"/>
    </font>
    <font>
      <sz val="10"/>
      <color indexed="12"/>
      <name val="Arial"/>
      <family val="2"/>
    </font>
    <font>
      <sz val="10"/>
      <name val="Arial"/>
      <family val="2"/>
    </font>
    <font>
      <sz val="11"/>
      <name val="Arial"/>
      <family val="2"/>
    </font>
    <font>
      <b/>
      <sz val="10"/>
      <name val="Arial"/>
      <family val="2"/>
    </font>
    <font>
      <sz val="10"/>
      <color rgb="FF0070C0"/>
      <name val="Arial"/>
      <family val="2"/>
    </font>
    <font>
      <sz val="10"/>
      <color rgb="FFFF0000"/>
      <name val="Arial"/>
      <family val="2"/>
    </font>
    <font>
      <sz val="10"/>
      <color rgb="FF0000FF"/>
      <name val="Arial"/>
      <family val="2"/>
    </font>
    <font>
      <sz val="10"/>
      <color rgb="FF000099"/>
      <name val="Arial"/>
      <family val="2"/>
    </font>
    <font>
      <b/>
      <sz val="12"/>
      <name val="Arial"/>
      <family val="2"/>
    </font>
    <font>
      <b/>
      <sz val="11"/>
      <name val="Arial"/>
      <family val="2"/>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47"/>
        <bgColor indexed="64"/>
      </patternFill>
    </fill>
    <fill>
      <patternFill patternType="solid">
        <fgColor rgb="FFCCFFFF"/>
        <bgColor indexed="64"/>
      </patternFill>
    </fill>
    <fill>
      <patternFill patternType="solid">
        <fgColor rgb="FFCCFFCC"/>
        <bgColor indexed="64"/>
      </patternFill>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0" fontId="4" fillId="0" borderId="0" applyNumberFormat="0" applyFill="0" applyBorder="0" applyAlignment="0" applyProtection="0">
      <alignment vertical="top"/>
      <protection locked="0"/>
    </xf>
    <xf numFmtId="0" fontId="9" fillId="0" borderId="0"/>
    <xf numFmtId="0" fontId="8" fillId="0" borderId="0"/>
  </cellStyleXfs>
  <cellXfs count="343">
    <xf numFmtId="0" fontId="0" fillId="0" borderId="0" xfId="0"/>
    <xf numFmtId="0" fontId="0" fillId="0" borderId="0" xfId="0" applyAlignment="1">
      <alignment horizontal="center" vertical="center"/>
    </xf>
    <xf numFmtId="0" fontId="0" fillId="2" borderId="0" xfId="0" applyFill="1"/>
    <xf numFmtId="0" fontId="0" fillId="0" borderId="1" xfId="0" applyBorder="1"/>
    <xf numFmtId="0" fontId="0" fillId="0" borderId="1" xfId="0" applyBorder="1" applyAlignment="1">
      <alignment horizontal="center" vertical="center"/>
    </xf>
    <xf numFmtId="0" fontId="0" fillId="2" borderId="1" xfId="0" applyFill="1" applyBorder="1"/>
    <xf numFmtId="0" fontId="0" fillId="0" borderId="0" xfId="0" applyBorder="1"/>
    <xf numFmtId="0" fontId="0" fillId="0" borderId="1" xfId="0" applyFill="1" applyBorder="1"/>
    <xf numFmtId="0" fontId="0" fillId="0" borderId="0" xfId="0" applyFill="1"/>
    <xf numFmtId="0" fontId="0" fillId="0" borderId="0" xfId="0" applyBorder="1" applyAlignment="1">
      <alignment horizontal="center"/>
    </xf>
    <xf numFmtId="0" fontId="1" fillId="2" borderId="0" xfId="0" applyFont="1" applyFill="1" applyAlignment="1">
      <alignment horizontal="center"/>
    </xf>
    <xf numFmtId="0" fontId="0" fillId="3" borderId="0" xfId="0" applyFill="1"/>
    <xf numFmtId="0" fontId="0" fillId="3" borderId="0" xfId="0" applyFill="1" applyAlignment="1">
      <alignment horizontal="center" vertical="center"/>
    </xf>
    <xf numFmtId="0" fontId="0" fillId="3" borderId="1" xfId="0" applyFill="1" applyBorder="1"/>
    <xf numFmtId="0" fontId="0" fillId="3" borderId="1" xfId="0" applyFill="1" applyBorder="1" applyAlignment="1">
      <alignment horizontal="center" vertical="center"/>
    </xf>
    <xf numFmtId="0" fontId="0" fillId="3" borderId="0" xfId="0" applyFill="1" applyBorder="1"/>
    <xf numFmtId="0" fontId="0" fillId="3" borderId="0" xfId="0" applyFill="1" applyBorder="1" applyAlignment="1">
      <alignment horizontal="center" vertical="center"/>
    </xf>
    <xf numFmtId="49" fontId="0" fillId="3" borderId="2" xfId="0" applyNumberFormat="1" applyFill="1" applyBorder="1" applyAlignment="1">
      <alignment horizontal="center"/>
    </xf>
    <xf numFmtId="0" fontId="0" fillId="3" borderId="2" xfId="0" applyFill="1" applyBorder="1"/>
    <xf numFmtId="0" fontId="0" fillId="3" borderId="2" xfId="0" applyFill="1" applyBorder="1" applyAlignment="1">
      <alignment horizontal="center" vertical="center"/>
    </xf>
    <xf numFmtId="49" fontId="0" fillId="3" borderId="0" xfId="0" applyNumberFormat="1" applyFill="1" applyAlignment="1">
      <alignment horizontal="center"/>
    </xf>
    <xf numFmtId="0" fontId="0" fillId="3" borderId="1" xfId="0" applyFill="1" applyBorder="1" applyAlignment="1">
      <alignment horizontal="center"/>
    </xf>
    <xf numFmtId="49" fontId="0" fillId="3" borderId="1" xfId="0" applyNumberFormat="1" applyFill="1" applyBorder="1" applyAlignment="1">
      <alignment horizontal="center"/>
    </xf>
    <xf numFmtId="165" fontId="0" fillId="3" borderId="0" xfId="0" applyNumberFormat="1" applyFill="1" applyAlignment="1">
      <alignment horizontal="center" vertical="center"/>
    </xf>
    <xf numFmtId="165" fontId="0" fillId="3" borderId="2" xfId="0" applyNumberFormat="1" applyFill="1" applyBorder="1" applyAlignment="1">
      <alignment horizontal="center" vertical="center"/>
    </xf>
    <xf numFmtId="164" fontId="0" fillId="3" borderId="0" xfId="0" applyNumberFormat="1" applyFill="1" applyAlignment="1">
      <alignment horizontal="center" vertical="center"/>
    </xf>
    <xf numFmtId="165" fontId="0" fillId="3" borderId="2" xfId="0" applyNumberFormat="1" applyFill="1" applyBorder="1" applyAlignment="1">
      <alignment horizontal="center"/>
    </xf>
    <xf numFmtId="0" fontId="0" fillId="4" borderId="0" xfId="0" applyFill="1" applyAlignment="1">
      <alignment wrapText="1"/>
    </xf>
    <xf numFmtId="0" fontId="0" fillId="3" borderId="0" xfId="0" applyFill="1" applyAlignment="1">
      <alignment horizontal="right"/>
    </xf>
    <xf numFmtId="0" fontId="3" fillId="3" borderId="0" xfId="0" applyFont="1" applyFill="1" applyBorder="1"/>
    <xf numFmtId="0" fontId="3" fillId="3" borderId="0" xfId="0" applyFont="1" applyFill="1"/>
    <xf numFmtId="0" fontId="2" fillId="3" borderId="0" xfId="0" applyFont="1" applyFill="1" applyAlignment="1">
      <alignment horizontal="center"/>
    </xf>
    <xf numFmtId="0" fontId="1" fillId="3" borderId="0" xfId="0" applyFont="1" applyFill="1"/>
    <xf numFmtId="0" fontId="1" fillId="3" borderId="0" xfId="0" applyFont="1" applyFill="1" applyAlignment="1">
      <alignment horizontal="right"/>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Border="1" applyAlignment="1">
      <alignment horizontal="center"/>
    </xf>
    <xf numFmtId="0" fontId="0" fillId="3" borderId="2" xfId="0" applyFill="1" applyBorder="1" applyAlignment="1">
      <alignment horizontal="center"/>
    </xf>
    <xf numFmtId="0" fontId="0" fillId="0" borderId="0" xfId="0" applyBorder="1" applyProtection="1">
      <protection locked="0"/>
    </xf>
    <xf numFmtId="0" fontId="0" fillId="0" borderId="0" xfId="0" applyBorder="1" applyAlignment="1" applyProtection="1">
      <alignment horizontal="center" vertical="center"/>
      <protection locked="0"/>
    </xf>
    <xf numFmtId="0" fontId="0" fillId="0" borderId="0" xfId="0" applyProtection="1">
      <protection locked="0"/>
    </xf>
    <xf numFmtId="0" fontId="0" fillId="0" borderId="0" xfId="0" applyAlignment="1" applyProtection="1">
      <alignment horizontal="center" vertical="center"/>
      <protection locked="0"/>
    </xf>
    <xf numFmtId="165" fontId="0" fillId="0" borderId="0" xfId="0" applyNumberFormat="1" applyFill="1" applyProtection="1">
      <protection locked="0"/>
    </xf>
    <xf numFmtId="9" fontId="0" fillId="0" borderId="0" xfId="0" applyNumberFormat="1" applyAlignment="1" applyProtection="1">
      <alignment horizontal="center"/>
      <protection locked="0"/>
    </xf>
    <xf numFmtId="0" fontId="0" fillId="0" borderId="0" xfId="0" applyFill="1" applyProtection="1">
      <protection locked="0"/>
    </xf>
    <xf numFmtId="0" fontId="0" fillId="3" borderId="0" xfId="0" applyFill="1" applyProtection="1">
      <protection locked="0"/>
    </xf>
    <xf numFmtId="0" fontId="0" fillId="3" borderId="0" xfId="0" applyFill="1" applyAlignment="1">
      <alignment horizontal="center"/>
    </xf>
    <xf numFmtId="0" fontId="2" fillId="3" borderId="0" xfId="0" applyFont="1" applyFill="1"/>
    <xf numFmtId="0" fontId="5" fillId="3" borderId="0" xfId="0" applyFont="1" applyFill="1"/>
    <xf numFmtId="166" fontId="0" fillId="2" borderId="0" xfId="0" applyNumberFormat="1" applyFill="1" applyAlignment="1">
      <alignment horizontal="center"/>
    </xf>
    <xf numFmtId="166" fontId="0" fillId="2" borderId="1" xfId="0" applyNumberFormat="1" applyFill="1" applyBorder="1" applyAlignment="1">
      <alignment horizontal="center"/>
    </xf>
    <xf numFmtId="0" fontId="0" fillId="3" borderId="0" xfId="0" applyFill="1" applyBorder="1" applyAlignment="1">
      <alignment horizontal="center"/>
    </xf>
    <xf numFmtId="166" fontId="0" fillId="0" borderId="0" xfId="0" applyNumberFormat="1" applyFill="1" applyAlignment="1" applyProtection="1">
      <alignment horizontal="center"/>
      <protection locked="0"/>
    </xf>
    <xf numFmtId="1" fontId="0" fillId="0" borderId="0" xfId="0" applyNumberFormat="1" applyFill="1" applyAlignment="1" applyProtection="1">
      <alignment horizontal="center"/>
      <protection locked="0"/>
    </xf>
    <xf numFmtId="167" fontId="0" fillId="0" borderId="0" xfId="0" applyNumberFormat="1" applyFill="1" applyAlignment="1" applyProtection="1">
      <alignment horizontal="center"/>
      <protection locked="0"/>
    </xf>
    <xf numFmtId="0" fontId="0" fillId="0" borderId="1" xfId="0" applyFill="1" applyBorder="1" applyProtection="1">
      <protection locked="0"/>
    </xf>
    <xf numFmtId="166" fontId="0" fillId="0" borderId="1" xfId="0" applyNumberFormat="1" applyFill="1" applyBorder="1" applyAlignment="1" applyProtection="1">
      <alignment horizontal="center"/>
      <protection locked="0"/>
    </xf>
    <xf numFmtId="1" fontId="0" fillId="0" borderId="1" xfId="0" applyNumberFormat="1" applyFill="1" applyBorder="1" applyAlignment="1" applyProtection="1">
      <alignment horizontal="center"/>
      <protection locked="0"/>
    </xf>
    <xf numFmtId="167" fontId="0" fillId="0" borderId="1" xfId="0" applyNumberFormat="1" applyFill="1" applyBorder="1" applyAlignment="1" applyProtection="1">
      <alignment horizontal="center"/>
      <protection locked="0"/>
    </xf>
    <xf numFmtId="2" fontId="0" fillId="0" borderId="0" xfId="0" applyNumberFormat="1" applyProtection="1">
      <protection locked="0"/>
    </xf>
    <xf numFmtId="0" fontId="0" fillId="2" borderId="0" xfId="0" applyFill="1" applyAlignment="1">
      <alignment horizontal="center"/>
    </xf>
    <xf numFmtId="0" fontId="0" fillId="0" borderId="0" xfId="0" applyAlignment="1">
      <alignment horizontal="center"/>
    </xf>
    <xf numFmtId="166" fontId="0" fillId="4" borderId="1" xfId="0" applyNumberFormat="1" applyFill="1" applyBorder="1" applyAlignment="1">
      <alignment horizontal="center"/>
    </xf>
    <xf numFmtId="0" fontId="0" fillId="5" borderId="0" xfId="0" applyFill="1"/>
    <xf numFmtId="0" fontId="0" fillId="5" borderId="0" xfId="0" applyFill="1" applyAlignment="1">
      <alignment horizontal="center"/>
    </xf>
    <xf numFmtId="0" fontId="0" fillId="5" borderId="0" xfId="0" applyFill="1" applyAlignment="1">
      <alignment horizontal="right"/>
    </xf>
    <xf numFmtId="165" fontId="0" fillId="4" borderId="0" xfId="0" applyNumberFormat="1" applyFill="1"/>
    <xf numFmtId="0" fontId="0" fillId="0" borderId="0" xfId="0" applyAlignment="1"/>
    <xf numFmtId="0" fontId="0" fillId="2" borderId="0" xfId="0" applyFill="1" applyBorder="1"/>
    <xf numFmtId="0" fontId="0" fillId="0" borderId="0" xfId="0" applyFill="1" applyAlignment="1"/>
    <xf numFmtId="0" fontId="8" fillId="0" borderId="0" xfId="0" applyFont="1" applyProtection="1">
      <protection locked="0"/>
    </xf>
    <xf numFmtId="0" fontId="0" fillId="3" borderId="0" xfId="0" applyFill="1" applyAlignment="1"/>
    <xf numFmtId="165" fontId="8" fillId="0" borderId="0" xfId="0" applyNumberFormat="1" applyFont="1" applyFill="1" applyProtection="1">
      <protection locked="0"/>
    </xf>
    <xf numFmtId="0" fontId="8" fillId="0" borderId="0" xfId="0" applyFont="1" applyAlignment="1" applyProtection="1">
      <alignment horizontal="center" vertical="center"/>
      <protection locked="0"/>
    </xf>
    <xf numFmtId="0" fontId="8" fillId="0" borderId="0" xfId="0" applyFont="1" applyBorder="1" applyProtection="1">
      <protection locked="0"/>
    </xf>
    <xf numFmtId="0" fontId="8" fillId="3" borderId="0" xfId="0" applyFont="1" applyFill="1" applyBorder="1"/>
    <xf numFmtId="0" fontId="8" fillId="0" borderId="0" xfId="0" applyFont="1" applyBorder="1" applyAlignment="1" applyProtection="1">
      <alignment horizontal="center" vertical="center"/>
      <protection locked="0"/>
    </xf>
    <xf numFmtId="165" fontId="8" fillId="0" borderId="0" xfId="0" applyNumberFormat="1" applyFont="1" applyBorder="1" applyProtection="1">
      <protection locked="0"/>
    </xf>
    <xf numFmtId="165" fontId="8" fillId="2" borderId="0" xfId="0" applyNumberFormat="1" applyFont="1" applyFill="1" applyBorder="1" applyProtection="1"/>
    <xf numFmtId="0" fontId="8" fillId="3" borderId="0" xfId="0" applyFont="1" applyFill="1" applyBorder="1" applyAlignment="1">
      <alignment horizontal="center" vertical="center"/>
    </xf>
    <xf numFmtId="165" fontId="8" fillId="3" borderId="0" xfId="0" applyNumberFormat="1" applyFont="1" applyFill="1" applyBorder="1"/>
    <xf numFmtId="0" fontId="8" fillId="3" borderId="0" xfId="0" applyFont="1" applyFill="1"/>
    <xf numFmtId="0" fontId="8" fillId="3" borderId="0" xfId="0" applyFont="1" applyFill="1" applyAlignment="1">
      <alignment horizontal="center" vertical="center"/>
    </xf>
    <xf numFmtId="165" fontId="8" fillId="3" borderId="0" xfId="0" applyNumberFormat="1" applyFont="1" applyFill="1"/>
    <xf numFmtId="165" fontId="8" fillId="2" borderId="0" xfId="0" applyNumberFormat="1" applyFont="1" applyFill="1" applyProtection="1"/>
    <xf numFmtId="165" fontId="8" fillId="2" borderId="0" xfId="0" applyNumberFormat="1" applyFont="1" applyFill="1" applyAlignment="1" applyProtection="1">
      <alignment horizontal="left"/>
    </xf>
    <xf numFmtId="165" fontId="8" fillId="2" borderId="0" xfId="0" applyNumberFormat="1" applyFont="1" applyFill="1"/>
    <xf numFmtId="165" fontId="8" fillId="2" borderId="0" xfId="0" applyNumberFormat="1" applyFont="1" applyFill="1" applyAlignment="1">
      <alignment horizontal="left"/>
    </xf>
    <xf numFmtId="164" fontId="8" fillId="0" borderId="0" xfId="0" applyNumberFormat="1" applyFont="1" applyProtection="1">
      <protection locked="0"/>
    </xf>
    <xf numFmtId="0" fontId="8" fillId="3" borderId="1" xfId="0" applyFont="1" applyFill="1" applyBorder="1"/>
    <xf numFmtId="0" fontId="8" fillId="3" borderId="1" xfId="0" applyFont="1" applyFill="1" applyBorder="1" applyAlignment="1">
      <alignment horizontal="center" vertical="center"/>
    </xf>
    <xf numFmtId="165" fontId="8" fillId="2" borderId="1" xfId="0" applyNumberFormat="1" applyFont="1" applyFill="1" applyBorder="1"/>
    <xf numFmtId="0" fontId="8" fillId="0" borderId="0" xfId="0" applyFont="1" applyFill="1" applyProtection="1">
      <protection locked="0"/>
    </xf>
    <xf numFmtId="0" fontId="8" fillId="2" borderId="1" xfId="0" applyFont="1" applyFill="1" applyBorder="1"/>
    <xf numFmtId="2" fontId="8" fillId="0" borderId="0" xfId="0" applyNumberFormat="1" applyFont="1" applyProtection="1">
      <protection locked="0"/>
    </xf>
    <xf numFmtId="0" fontId="8" fillId="0" borderId="0" xfId="3"/>
    <xf numFmtId="0" fontId="8" fillId="0" borderId="1" xfId="3" applyBorder="1"/>
    <xf numFmtId="0" fontId="8" fillId="0" borderId="1" xfId="3" applyBorder="1" applyAlignment="1">
      <alignment horizontal="center" vertical="center"/>
    </xf>
    <xf numFmtId="0" fontId="8" fillId="0" borderId="1" xfId="3" applyFill="1" applyBorder="1"/>
    <xf numFmtId="0" fontId="1" fillId="3" borderId="0" xfId="3" applyFont="1" applyFill="1"/>
    <xf numFmtId="0" fontId="1" fillId="3" borderId="0" xfId="3" applyFont="1" applyFill="1" applyAlignment="1">
      <alignment horizontal="right"/>
    </xf>
    <xf numFmtId="0" fontId="1" fillId="3" borderId="0" xfId="3" applyFont="1" applyFill="1" applyAlignment="1">
      <alignment horizontal="center"/>
    </xf>
    <xf numFmtId="0" fontId="1" fillId="3" borderId="0" xfId="3" applyFont="1" applyFill="1" applyAlignment="1">
      <alignment horizontal="center" vertical="center"/>
    </xf>
    <xf numFmtId="0" fontId="1" fillId="2" borderId="0" xfId="3" applyFont="1" applyFill="1" applyAlignment="1">
      <alignment horizontal="center"/>
    </xf>
    <xf numFmtId="0" fontId="8" fillId="2" borderId="0" xfId="3" applyFill="1"/>
    <xf numFmtId="0" fontId="1" fillId="3" borderId="0" xfId="3" applyFont="1" applyFill="1" applyBorder="1" applyAlignment="1">
      <alignment horizontal="center"/>
    </xf>
    <xf numFmtId="0" fontId="8" fillId="3" borderId="1" xfId="3" applyFill="1" applyBorder="1" applyAlignment="1">
      <alignment horizontal="center"/>
    </xf>
    <xf numFmtId="0" fontId="8" fillId="3" borderId="1" xfId="3" applyFill="1" applyBorder="1"/>
    <xf numFmtId="0" fontId="8" fillId="3" borderId="1" xfId="3" applyFill="1" applyBorder="1" applyAlignment="1">
      <alignment horizontal="center" vertical="center"/>
    </xf>
    <xf numFmtId="0" fontId="8" fillId="2" borderId="1" xfId="3" applyFill="1" applyBorder="1"/>
    <xf numFmtId="0" fontId="3" fillId="3" borderId="0" xfId="3" applyFont="1" applyFill="1" applyBorder="1"/>
    <xf numFmtId="0" fontId="8" fillId="3" borderId="0" xfId="3" applyFill="1"/>
    <xf numFmtId="0" fontId="8" fillId="3" borderId="0" xfId="3" applyFill="1" applyAlignment="1">
      <alignment horizontal="center" vertical="center"/>
    </xf>
    <xf numFmtId="0" fontId="8" fillId="3" borderId="0" xfId="3" applyFill="1" applyProtection="1">
      <protection locked="0"/>
    </xf>
    <xf numFmtId="0" fontId="8" fillId="3" borderId="0" xfId="3" applyFill="1" applyBorder="1"/>
    <xf numFmtId="0" fontId="8" fillId="0" borderId="0" xfId="3" applyFont="1" applyBorder="1" applyProtection="1">
      <protection locked="0"/>
    </xf>
    <xf numFmtId="165" fontId="8" fillId="2" borderId="0" xfId="3" applyNumberFormat="1" applyFill="1" applyBorder="1" applyProtection="1"/>
    <xf numFmtId="0" fontId="8" fillId="2" borderId="0" xfId="3" applyFill="1" applyBorder="1"/>
    <xf numFmtId="0" fontId="8" fillId="0" borderId="0" xfId="3" applyAlignment="1"/>
    <xf numFmtId="0" fontId="8" fillId="3" borderId="0" xfId="3" applyFill="1" applyBorder="1" applyAlignment="1">
      <alignment horizontal="center" vertical="center"/>
    </xf>
    <xf numFmtId="165" fontId="8" fillId="3" borderId="0" xfId="3" applyNumberFormat="1" applyFill="1" applyBorder="1"/>
    <xf numFmtId="165" fontId="8" fillId="3" borderId="0" xfId="3" applyNumberFormat="1" applyFill="1"/>
    <xf numFmtId="165" fontId="8" fillId="2" borderId="0" xfId="3" applyNumberFormat="1" applyFill="1" applyProtection="1"/>
    <xf numFmtId="0" fontId="8" fillId="0" borderId="0" xfId="3" applyProtection="1">
      <protection locked="0"/>
    </xf>
    <xf numFmtId="165" fontId="8" fillId="2" borderId="0" xfId="3" applyNumberFormat="1" applyFill="1"/>
    <xf numFmtId="165" fontId="8" fillId="2" borderId="0" xfId="3" applyNumberFormat="1" applyFill="1" applyAlignment="1">
      <alignment horizontal="left"/>
    </xf>
    <xf numFmtId="0" fontId="8" fillId="0" borderId="0" xfId="2" applyFont="1" applyProtection="1">
      <protection locked="0"/>
    </xf>
    <xf numFmtId="0" fontId="8" fillId="3" borderId="0" xfId="2" applyFont="1" applyFill="1"/>
    <xf numFmtId="0" fontId="8" fillId="0" borderId="0" xfId="2" applyFont="1" applyAlignment="1" applyProtection="1">
      <alignment horizontal="center" vertical="center"/>
      <protection locked="0"/>
    </xf>
    <xf numFmtId="164" fontId="8" fillId="0" borderId="0" xfId="2" applyNumberFormat="1" applyFont="1" applyProtection="1">
      <protection locked="0"/>
    </xf>
    <xf numFmtId="0" fontId="8" fillId="0" borderId="0" xfId="3" applyFont="1" applyProtection="1">
      <protection locked="0"/>
    </xf>
    <xf numFmtId="0" fontId="6" fillId="3" borderId="0" xfId="3" applyFont="1" applyFill="1"/>
    <xf numFmtId="0" fontId="8" fillId="3" borderId="0" xfId="3" applyFont="1" applyFill="1"/>
    <xf numFmtId="2" fontId="8" fillId="0" borderId="0" xfId="3" applyNumberFormat="1" applyProtection="1">
      <protection locked="0"/>
    </xf>
    <xf numFmtId="0" fontId="8" fillId="3" borderId="0" xfId="3" applyFill="1" applyAlignment="1"/>
    <xf numFmtId="0" fontId="3" fillId="3" borderId="0" xfId="3" applyFont="1" applyFill="1"/>
    <xf numFmtId="49" fontId="8" fillId="3" borderId="0" xfId="3" applyNumberFormat="1" applyFill="1" applyAlignment="1">
      <alignment horizontal="center"/>
    </xf>
    <xf numFmtId="9" fontId="8" fillId="0" borderId="0" xfId="3" applyNumberFormat="1" applyAlignment="1" applyProtection="1">
      <alignment horizontal="center"/>
      <protection locked="0"/>
    </xf>
    <xf numFmtId="49" fontId="8" fillId="3" borderId="1" xfId="3" applyNumberFormat="1" applyFill="1" applyBorder="1" applyAlignment="1">
      <alignment horizontal="center"/>
    </xf>
    <xf numFmtId="0" fontId="2" fillId="3" borderId="0" xfId="3" applyFont="1" applyFill="1" applyAlignment="1">
      <alignment horizontal="center"/>
    </xf>
    <xf numFmtId="49" fontId="8" fillId="3" borderId="2" xfId="3" applyNumberFormat="1" applyFill="1" applyBorder="1" applyAlignment="1">
      <alignment horizontal="center"/>
    </xf>
    <xf numFmtId="0" fontId="8" fillId="3" borderId="2" xfId="3" applyFill="1" applyBorder="1"/>
    <xf numFmtId="0" fontId="8" fillId="3" borderId="2" xfId="3" applyFill="1" applyBorder="1" applyAlignment="1">
      <alignment horizontal="center" vertical="center"/>
    </xf>
    <xf numFmtId="0" fontId="8" fillId="3" borderId="2" xfId="3" applyFill="1" applyBorder="1" applyAlignment="1">
      <alignment horizontal="center"/>
    </xf>
    <xf numFmtId="165" fontId="8" fillId="3" borderId="0" xfId="3" applyNumberFormat="1" applyFill="1" applyAlignment="1">
      <alignment horizontal="center" vertical="center"/>
    </xf>
    <xf numFmtId="165" fontId="8" fillId="3" borderId="2" xfId="3" applyNumberFormat="1" applyFill="1" applyBorder="1" applyAlignment="1">
      <alignment horizontal="center"/>
    </xf>
    <xf numFmtId="165" fontId="8" fillId="3" borderId="2" xfId="3" applyNumberFormat="1" applyFill="1" applyBorder="1" applyAlignment="1">
      <alignment horizontal="center" vertical="center"/>
    </xf>
    <xf numFmtId="164" fontId="8" fillId="3" borderId="0" xfId="3" applyNumberFormat="1" applyFill="1" applyAlignment="1">
      <alignment horizontal="center" vertical="center"/>
    </xf>
    <xf numFmtId="0" fontId="8" fillId="3" borderId="0" xfId="3" applyFill="1" applyAlignment="1">
      <alignment horizontal="right"/>
    </xf>
    <xf numFmtId="0" fontId="8" fillId="0" borderId="0" xfId="3" applyAlignment="1">
      <alignment horizontal="center" vertical="center"/>
    </xf>
    <xf numFmtId="0" fontId="8" fillId="0" borderId="0" xfId="3" applyFill="1"/>
    <xf numFmtId="0" fontId="8" fillId="3" borderId="0" xfId="3" applyFill="1" applyBorder="1" applyAlignment="1">
      <alignment horizontal="center"/>
    </xf>
    <xf numFmtId="0" fontId="8" fillId="0" borderId="0" xfId="3" applyFont="1" applyBorder="1" applyAlignment="1" applyProtection="1">
      <alignment horizontal="center" vertical="center"/>
      <protection locked="0"/>
    </xf>
    <xf numFmtId="0" fontId="8" fillId="3" borderId="0" xfId="3" applyFont="1" applyFill="1" applyBorder="1" applyProtection="1">
      <protection locked="0"/>
    </xf>
    <xf numFmtId="0" fontId="8" fillId="3" borderId="0" xfId="3" applyFont="1" applyFill="1" applyBorder="1" applyAlignment="1" applyProtection="1">
      <alignment horizontal="center" vertical="center"/>
      <protection locked="0"/>
    </xf>
    <xf numFmtId="0" fontId="10" fillId="0" borderId="0" xfId="3" applyFont="1" applyBorder="1" applyAlignment="1" applyProtection="1">
      <alignment horizontal="right"/>
      <protection locked="0"/>
    </xf>
    <xf numFmtId="165" fontId="8" fillId="3" borderId="0" xfId="3" applyNumberFormat="1" applyFont="1" applyFill="1"/>
    <xf numFmtId="0" fontId="8" fillId="2" borderId="0" xfId="3" applyFont="1" applyFill="1"/>
    <xf numFmtId="0" fontId="8" fillId="0" borderId="0" xfId="3" applyFont="1"/>
    <xf numFmtId="164" fontId="8" fillId="0" borderId="0" xfId="3" applyNumberFormat="1" applyProtection="1">
      <protection locked="0"/>
    </xf>
    <xf numFmtId="0" fontId="8" fillId="0" borderId="0" xfId="3" applyFont="1" applyAlignment="1" applyProtection="1">
      <alignment horizontal="center" vertical="center"/>
      <protection locked="0"/>
    </xf>
    <xf numFmtId="164" fontId="8" fillId="0" borderId="0" xfId="3" applyNumberFormat="1" applyFont="1" applyProtection="1">
      <protection locked="0"/>
    </xf>
    <xf numFmtId="0" fontId="7" fillId="3" borderId="0" xfId="2" applyFont="1" applyFill="1"/>
    <xf numFmtId="165" fontId="8" fillId="2" borderId="0" xfId="3" applyNumberFormat="1" applyFont="1" applyFill="1"/>
    <xf numFmtId="0" fontId="8" fillId="3" borderId="0" xfId="3" applyFont="1" applyFill="1" applyAlignment="1">
      <alignment horizontal="center" vertical="center"/>
    </xf>
    <xf numFmtId="165" fontId="8" fillId="2" borderId="1" xfId="3" applyNumberFormat="1" applyFont="1" applyFill="1" applyBorder="1"/>
    <xf numFmtId="0" fontId="8" fillId="3" borderId="0" xfId="3" applyFont="1" applyFill="1" applyBorder="1"/>
    <xf numFmtId="165" fontId="8" fillId="3" borderId="0" xfId="3" applyNumberFormat="1" applyFont="1" applyFill="1" applyBorder="1" applyProtection="1">
      <protection locked="0"/>
    </xf>
    <xf numFmtId="165" fontId="8" fillId="2" borderId="0" xfId="3" applyNumberFormat="1" applyFont="1" applyFill="1" applyAlignment="1" applyProtection="1">
      <alignment horizontal="left"/>
    </xf>
    <xf numFmtId="165" fontId="8" fillId="2" borderId="0" xfId="3" applyNumberFormat="1" applyFont="1" applyFill="1" applyProtection="1"/>
    <xf numFmtId="165" fontId="8" fillId="2" borderId="0" xfId="3" applyNumberFormat="1" applyFont="1" applyFill="1" applyAlignment="1">
      <alignment horizontal="left"/>
    </xf>
    <xf numFmtId="0" fontId="0" fillId="0" borderId="0" xfId="0" applyFill="1" applyBorder="1" applyProtection="1">
      <protection locked="0"/>
    </xf>
    <xf numFmtId="0" fontId="8" fillId="4" borderId="0" xfId="0" applyFont="1" applyFill="1" applyAlignment="1">
      <alignment wrapText="1"/>
    </xf>
    <xf numFmtId="165" fontId="11" fillId="0" borderId="0" xfId="0" applyNumberFormat="1" applyFont="1" applyFill="1" applyProtection="1">
      <protection locked="0"/>
    </xf>
    <xf numFmtId="165" fontId="11" fillId="0" borderId="0" xfId="0" applyNumberFormat="1" applyFont="1" applyProtection="1">
      <protection locked="0"/>
    </xf>
    <xf numFmtId="0" fontId="11" fillId="0" borderId="0" xfId="0" applyFont="1" applyFill="1" applyProtection="1">
      <protection locked="0"/>
    </xf>
    <xf numFmtId="168" fontId="11" fillId="0" borderId="0" xfId="0" applyNumberFormat="1" applyFont="1" applyProtection="1">
      <protection locked="0"/>
    </xf>
    <xf numFmtId="0" fontId="8" fillId="0" borderId="0" xfId="0" applyFont="1" applyFill="1"/>
    <xf numFmtId="165" fontId="11" fillId="0" borderId="0" xfId="3" applyNumberFormat="1" applyFont="1" applyFill="1" applyProtection="1">
      <protection locked="0"/>
    </xf>
    <xf numFmtId="0" fontId="0" fillId="0" borderId="0" xfId="0" applyFill="1" applyAlignment="1" applyProtection="1">
      <alignment horizontal="center" vertical="center"/>
      <protection locked="0"/>
    </xf>
    <xf numFmtId="0" fontId="0" fillId="6" borderId="0" xfId="0" applyFill="1"/>
    <xf numFmtId="0" fontId="8" fillId="0" borderId="0" xfId="0" applyFont="1" applyFill="1" applyAlignment="1" applyProtection="1">
      <alignment horizontal="center" vertical="center"/>
      <protection locked="0"/>
    </xf>
    <xf numFmtId="165" fontId="8" fillId="7" borderId="0" xfId="3" applyNumberFormat="1" applyFill="1"/>
    <xf numFmtId="165" fontId="8" fillId="7" borderId="0" xfId="3" applyNumberFormat="1" applyFont="1" applyFill="1"/>
    <xf numFmtId="0" fontId="0" fillId="6" borderId="0" xfId="0" applyFill="1" applyBorder="1"/>
    <xf numFmtId="0" fontId="8" fillId="6" borderId="0" xfId="0" applyFont="1" applyFill="1" applyAlignment="1">
      <alignment horizontal="center" vertical="center"/>
    </xf>
    <xf numFmtId="165" fontId="8" fillId="6" borderId="0" xfId="0" applyNumberFormat="1" applyFont="1" applyFill="1" applyProtection="1">
      <protection locked="0"/>
    </xf>
    <xf numFmtId="0" fontId="0" fillId="6" borderId="1" xfId="0" applyFill="1" applyBorder="1"/>
    <xf numFmtId="0" fontId="8" fillId="6" borderId="0" xfId="0" applyFont="1" applyFill="1"/>
    <xf numFmtId="0" fontId="8" fillId="6" borderId="0" xfId="0" applyFont="1" applyFill="1"/>
    <xf numFmtId="0" fontId="8" fillId="6" borderId="0" xfId="3" applyFont="1" applyFill="1"/>
    <xf numFmtId="0" fontId="12" fillId="0" borderId="0" xfId="0" applyFont="1" applyFill="1"/>
    <xf numFmtId="0" fontId="10" fillId="3" borderId="0" xfId="0" applyFont="1" applyFill="1"/>
    <xf numFmtId="0" fontId="8" fillId="6" borderId="0" xfId="0" applyFont="1" applyFill="1" applyProtection="1">
      <protection locked="0"/>
    </xf>
    <xf numFmtId="0" fontId="8" fillId="6" borderId="0" xfId="0" applyFont="1" applyFill="1" applyAlignment="1" applyProtection="1">
      <alignment horizontal="center" vertical="center"/>
      <protection locked="0"/>
    </xf>
    <xf numFmtId="165" fontId="11" fillId="6" borderId="0" xfId="0" applyNumberFormat="1" applyFont="1" applyFill="1" applyProtection="1">
      <protection locked="0"/>
    </xf>
    <xf numFmtId="0" fontId="0" fillId="6" borderId="0" xfId="0" applyFill="1" applyProtection="1">
      <protection locked="0"/>
    </xf>
    <xf numFmtId="0" fontId="10" fillId="3" borderId="0" xfId="3" applyFont="1" applyFill="1"/>
    <xf numFmtId="0" fontId="8" fillId="6" borderId="0" xfId="3" applyFont="1" applyFill="1" applyProtection="1">
      <protection locked="0"/>
    </xf>
    <xf numFmtId="0" fontId="8" fillId="6" borderId="0" xfId="3" applyFill="1"/>
    <xf numFmtId="0" fontId="8" fillId="6" borderId="0" xfId="3" applyFill="1" applyProtection="1">
      <protection locked="0"/>
    </xf>
    <xf numFmtId="0" fontId="8" fillId="6" borderId="0" xfId="3" applyFont="1" applyFill="1" applyAlignment="1" applyProtection="1">
      <alignment horizontal="center" vertical="center"/>
      <protection locked="0"/>
    </xf>
    <xf numFmtId="168" fontId="11" fillId="6" borderId="0" xfId="0" applyNumberFormat="1" applyFont="1" applyFill="1" applyProtection="1">
      <protection locked="0"/>
    </xf>
    <xf numFmtId="164" fontId="0" fillId="3" borderId="2" xfId="0" applyNumberFormat="1" applyFill="1" applyBorder="1" applyAlignment="1">
      <alignment horizontal="center"/>
    </xf>
    <xf numFmtId="0" fontId="8" fillId="6" borderId="0" xfId="3" applyFont="1" applyFill="1" applyAlignment="1">
      <alignment horizontal="center" vertical="center"/>
    </xf>
    <xf numFmtId="0" fontId="0" fillId="0" borderId="0" xfId="0" applyFont="1" applyFill="1"/>
    <xf numFmtId="0" fontId="0" fillId="0" borderId="0" xfId="0" applyFont="1" applyFill="1" applyAlignment="1"/>
    <xf numFmtId="164" fontId="0" fillId="3" borderId="2" xfId="0" applyNumberFormat="1" applyFill="1" applyBorder="1" applyAlignment="1">
      <alignment horizontal="center" vertical="center"/>
    </xf>
    <xf numFmtId="0" fontId="8" fillId="0" borderId="0" xfId="0" applyFont="1"/>
    <xf numFmtId="0" fontId="8" fillId="0" borderId="0" xfId="0" applyFont="1" applyAlignment="1">
      <alignment wrapText="1"/>
    </xf>
    <xf numFmtId="0" fontId="8" fillId="0" borderId="0" xfId="0" applyFont="1" applyAlignment="1">
      <alignment vertical="top"/>
    </xf>
    <xf numFmtId="0" fontId="0" fillId="0" borderId="0" xfId="0" applyAlignment="1">
      <alignment vertical="top"/>
    </xf>
    <xf numFmtId="0" fontId="8" fillId="0" borderId="0" xfId="0" applyFont="1" applyAlignment="1">
      <alignment vertical="top" wrapText="1"/>
    </xf>
    <xf numFmtId="0" fontId="2" fillId="0" borderId="0" xfId="0" applyFont="1"/>
    <xf numFmtId="0" fontId="2" fillId="0" borderId="0" xfId="0" applyFont="1" applyAlignment="1">
      <alignment horizontal="center"/>
    </xf>
    <xf numFmtId="0" fontId="1" fillId="0" borderId="0" xfId="0" applyFont="1"/>
    <xf numFmtId="0" fontId="4" fillId="0" borderId="0" xfId="1" applyAlignment="1" applyProtection="1"/>
    <xf numFmtId="0" fontId="8" fillId="4" borderId="0" xfId="0" applyFont="1" applyFill="1" applyAlignment="1">
      <alignment horizontal="center"/>
    </xf>
    <xf numFmtId="165" fontId="13" fillId="0" borderId="0" xfId="0" applyNumberFormat="1" applyFont="1" applyFill="1" applyProtection="1">
      <protection locked="0"/>
    </xf>
    <xf numFmtId="165" fontId="13" fillId="0" borderId="0" xfId="0" applyNumberFormat="1" applyFont="1" applyBorder="1" applyProtection="1">
      <protection locked="0"/>
    </xf>
    <xf numFmtId="165" fontId="13" fillId="0" borderId="0" xfId="0" applyNumberFormat="1" applyFont="1" applyProtection="1">
      <protection locked="0"/>
    </xf>
    <xf numFmtId="165" fontId="13" fillId="3" borderId="0" xfId="0" applyNumberFormat="1" applyFont="1" applyFill="1"/>
    <xf numFmtId="165" fontId="13" fillId="6" borderId="0" xfId="0" applyNumberFormat="1" applyFont="1" applyFill="1" applyProtection="1">
      <protection locked="0"/>
    </xf>
    <xf numFmtId="168" fontId="13" fillId="0" borderId="0" xfId="0" applyNumberFormat="1" applyFont="1" applyProtection="1">
      <protection locked="0"/>
    </xf>
    <xf numFmtId="165" fontId="13" fillId="3" borderId="0" xfId="0" applyNumberFormat="1" applyFont="1" applyFill="1" applyBorder="1"/>
    <xf numFmtId="165" fontId="13" fillId="0" borderId="0" xfId="2" applyNumberFormat="1" applyFont="1" applyProtection="1">
      <protection locked="0"/>
    </xf>
    <xf numFmtId="165" fontId="13" fillId="3" borderId="0" xfId="3" applyNumberFormat="1" applyFont="1" applyFill="1"/>
    <xf numFmtId="165" fontId="13" fillId="6" borderId="0" xfId="2" applyNumberFormat="1" applyFont="1" applyFill="1" applyProtection="1">
      <protection locked="0"/>
    </xf>
    <xf numFmtId="165" fontId="13" fillId="0" borderId="0" xfId="3" applyNumberFormat="1" applyFont="1" applyProtection="1">
      <protection locked="0"/>
    </xf>
    <xf numFmtId="165" fontId="13" fillId="0" borderId="0" xfId="3" applyNumberFormat="1" applyFont="1" applyFill="1" applyProtection="1">
      <protection locked="0"/>
    </xf>
    <xf numFmtId="165" fontId="13" fillId="6" borderId="0" xfId="3" applyNumberFormat="1" applyFont="1" applyFill="1" applyProtection="1">
      <protection locked="0"/>
    </xf>
    <xf numFmtId="165" fontId="13" fillId="0" borderId="0" xfId="2" applyNumberFormat="1" applyFont="1" applyFill="1" applyProtection="1">
      <protection locked="0"/>
    </xf>
    <xf numFmtId="0" fontId="13" fillId="0" borderId="0" xfId="0" applyFont="1" applyFill="1" applyProtection="1">
      <protection locked="0"/>
    </xf>
    <xf numFmtId="168" fontId="13" fillId="6" borderId="0" xfId="0" applyNumberFormat="1" applyFont="1" applyFill="1" applyProtection="1">
      <protection locked="0"/>
    </xf>
    <xf numFmtId="165" fontId="13" fillId="0" borderId="0" xfId="0" applyNumberFormat="1" applyFont="1" applyFill="1" applyBorder="1" applyProtection="1">
      <protection locked="0"/>
    </xf>
    <xf numFmtId="165" fontId="13" fillId="0" borderId="0" xfId="3" applyNumberFormat="1" applyFont="1" applyFill="1" applyBorder="1" applyProtection="1">
      <protection locked="0"/>
    </xf>
    <xf numFmtId="165" fontId="13" fillId="0" borderId="0" xfId="0" applyNumberFormat="1" applyFont="1" applyFill="1"/>
    <xf numFmtId="0" fontId="0" fillId="0" borderId="0" xfId="0" applyFill="1" applyAlignment="1">
      <alignment horizontal="center"/>
    </xf>
    <xf numFmtId="6" fontId="0" fillId="0" borderId="0" xfId="0" applyNumberFormat="1" applyFill="1"/>
    <xf numFmtId="0" fontId="8" fillId="0" borderId="0" xfId="0" applyFont="1" applyFill="1" applyBorder="1" applyProtection="1">
      <protection locked="0"/>
    </xf>
    <xf numFmtId="164" fontId="0" fillId="0" borderId="0" xfId="0" applyNumberFormat="1" applyProtection="1">
      <protection locked="0"/>
    </xf>
    <xf numFmtId="0" fontId="8" fillId="0" borderId="0" xfId="3" applyFont="1" applyFill="1" applyProtection="1">
      <protection locked="0"/>
    </xf>
    <xf numFmtId="165" fontId="13" fillId="8" borderId="0" xfId="3" applyNumberFormat="1" applyFont="1" applyFill="1" applyProtection="1">
      <protection locked="0"/>
    </xf>
    <xf numFmtId="0" fontId="8" fillId="8" borderId="0" xfId="3" applyFont="1" applyFill="1" applyProtection="1">
      <protection locked="0"/>
    </xf>
    <xf numFmtId="0" fontId="8" fillId="0" borderId="0" xfId="3" applyFill="1" applyProtection="1">
      <protection locked="0"/>
    </xf>
    <xf numFmtId="0" fontId="8" fillId="0" borderId="0" xfId="3" applyFont="1" applyFill="1" applyAlignment="1">
      <alignment horizontal="center"/>
    </xf>
    <xf numFmtId="2" fontId="8" fillId="0" borderId="0" xfId="0" applyNumberFormat="1" applyFont="1" applyFill="1" applyProtection="1">
      <protection locked="0"/>
    </xf>
    <xf numFmtId="164" fontId="8" fillId="0" borderId="0" xfId="3" applyNumberFormat="1" applyFill="1" applyProtection="1">
      <protection locked="0"/>
    </xf>
    <xf numFmtId="165" fontId="8" fillId="0" borderId="0" xfId="0" applyNumberFormat="1" applyFont="1" applyFill="1"/>
    <xf numFmtId="0" fontId="8" fillId="0" borderId="0" xfId="3" applyFont="1" applyFill="1" applyAlignment="1" applyProtection="1">
      <alignment horizontal="center" vertical="center"/>
      <protection locked="0"/>
    </xf>
    <xf numFmtId="0" fontId="8" fillId="0" borderId="0" xfId="3" applyFont="1" applyFill="1"/>
    <xf numFmtId="165" fontId="8" fillId="0" borderId="0" xfId="3" applyNumberFormat="1" applyFont="1" applyFill="1"/>
    <xf numFmtId="0" fontId="8" fillId="0" borderId="0" xfId="2" applyFont="1" applyFill="1" applyProtection="1">
      <protection locked="0"/>
    </xf>
    <xf numFmtId="165" fontId="8" fillId="7" borderId="0" xfId="0" applyNumberFormat="1" applyFont="1" applyFill="1"/>
    <xf numFmtId="0" fontId="0" fillId="7" borderId="0" xfId="0" applyFill="1"/>
    <xf numFmtId="2" fontId="8" fillId="0" borderId="0" xfId="3" applyNumberFormat="1" applyFont="1" applyProtection="1">
      <protection locked="0"/>
    </xf>
    <xf numFmtId="2" fontId="8" fillId="0" borderId="0" xfId="3" applyNumberFormat="1" applyFont="1" applyFill="1" applyProtection="1">
      <protection locked="0"/>
    </xf>
    <xf numFmtId="165" fontId="13" fillId="0" borderId="0" xfId="3" applyNumberFormat="1" applyFont="1" applyFill="1" applyAlignment="1" applyProtection="1">
      <alignment horizontal="right"/>
      <protection locked="0"/>
    </xf>
    <xf numFmtId="165" fontId="13" fillId="0" borderId="0" xfId="0" applyNumberFormat="1" applyFont="1" applyFill="1" applyAlignment="1" applyProtection="1">
      <alignment horizontal="right"/>
      <protection locked="0"/>
    </xf>
    <xf numFmtId="14" fontId="8" fillId="0" borderId="0" xfId="0" applyNumberFormat="1" applyFont="1" applyFill="1" applyAlignment="1">
      <alignment horizontal="center" wrapText="1"/>
    </xf>
    <xf numFmtId="0" fontId="0" fillId="0" borderId="0" xfId="0" applyProtection="1">
      <protection locked="0"/>
    </xf>
    <xf numFmtId="0" fontId="8" fillId="0" borderId="0" xfId="0" applyFont="1" applyProtection="1">
      <protection locked="0"/>
    </xf>
    <xf numFmtId="0" fontId="8" fillId="3" borderId="0" xfId="0" applyFont="1" applyFill="1"/>
    <xf numFmtId="0" fontId="0" fillId="3" borderId="0" xfId="0" applyFill="1"/>
    <xf numFmtId="0" fontId="8" fillId="0" borderId="0" xfId="0" applyFont="1" applyProtection="1">
      <protection locked="0"/>
    </xf>
    <xf numFmtId="0" fontId="0" fillId="0" borderId="0" xfId="0" applyProtection="1">
      <protection locked="0"/>
    </xf>
    <xf numFmtId="0" fontId="0" fillId="3" borderId="0" xfId="0" applyFill="1"/>
    <xf numFmtId="0" fontId="0" fillId="0" borderId="0" xfId="0" applyAlignment="1"/>
    <xf numFmtId="0" fontId="8" fillId="0" borderId="0" xfId="0" applyFont="1" applyProtection="1">
      <protection locked="0"/>
    </xf>
    <xf numFmtId="0" fontId="8" fillId="3" borderId="0" xfId="0" applyFont="1" applyFill="1"/>
    <xf numFmtId="0" fontId="8" fillId="0" borderId="0" xfId="0" applyFont="1" applyFill="1" applyProtection="1">
      <protection locked="0"/>
    </xf>
    <xf numFmtId="0" fontId="8" fillId="0" borderId="0" xfId="3" applyProtection="1">
      <protection locked="0"/>
    </xf>
    <xf numFmtId="0" fontId="8" fillId="0" borderId="0" xfId="3" applyFont="1" applyProtection="1">
      <protection locked="0"/>
    </xf>
    <xf numFmtId="0" fontId="8" fillId="3" borderId="0" xfId="3" applyFont="1" applyFill="1"/>
    <xf numFmtId="0" fontId="8" fillId="0" borderId="0" xfId="3" applyFont="1" applyFill="1" applyProtection="1">
      <protection locked="0"/>
    </xf>
    <xf numFmtId="0" fontId="0" fillId="3" borderId="0" xfId="0" applyFill="1"/>
    <xf numFmtId="0" fontId="8" fillId="0" borderId="0" xfId="0" applyFont="1" applyFill="1" applyBorder="1" applyProtection="1">
      <protection locked="0"/>
    </xf>
    <xf numFmtId="165" fontId="14" fillId="0" borderId="0" xfId="0" applyNumberFormat="1" applyFont="1" applyProtection="1">
      <protection locked="0"/>
    </xf>
    <xf numFmtId="168" fontId="13" fillId="0" borderId="0" xfId="0" applyNumberFormat="1" applyFont="1" applyFill="1" applyProtection="1">
      <protection locked="0"/>
    </xf>
    <xf numFmtId="0" fontId="0" fillId="0" borderId="0" xfId="0" applyAlignment="1">
      <alignment horizontal="right"/>
    </xf>
    <xf numFmtId="0" fontId="0" fillId="0" borderId="1" xfId="0" applyFill="1" applyBorder="1" applyAlignment="1">
      <alignment horizontal="center"/>
    </xf>
    <xf numFmtId="0" fontId="0" fillId="7" borderId="0" xfId="0" applyFill="1" applyAlignment="1">
      <alignment horizontal="center"/>
    </xf>
    <xf numFmtId="0" fontId="0" fillId="7" borderId="0" xfId="0" applyFill="1" applyAlignment="1">
      <alignment horizontal="center" vertical="center"/>
    </xf>
    <xf numFmtId="0" fontId="8" fillId="7" borderId="1" xfId="0" applyFont="1" applyFill="1" applyBorder="1" applyAlignment="1">
      <alignment horizontal="center" wrapText="1"/>
    </xf>
    <xf numFmtId="0" fontId="8" fillId="7" borderId="1" xfId="0" applyFont="1" applyFill="1" applyBorder="1" applyAlignment="1">
      <alignment horizontal="center" vertical="center" wrapText="1"/>
    </xf>
    <xf numFmtId="0" fontId="8" fillId="7" borderId="0" xfId="0" applyFont="1" applyFill="1" applyAlignment="1">
      <alignment horizontal="right"/>
    </xf>
    <xf numFmtId="168" fontId="0" fillId="7" borderId="0" xfId="0" applyNumberFormat="1" applyFill="1" applyAlignment="1">
      <alignment horizontal="center"/>
    </xf>
    <xf numFmtId="165" fontId="0" fillId="7" borderId="0" xfId="0" applyNumberFormat="1" applyFill="1" applyAlignment="1">
      <alignment horizontal="center" vertical="center"/>
    </xf>
    <xf numFmtId="0" fontId="8" fillId="7" borderId="1" xfId="0" applyFont="1" applyFill="1" applyBorder="1" applyAlignment="1">
      <alignment horizontal="right"/>
    </xf>
    <xf numFmtId="0" fontId="0" fillId="7" borderId="1" xfId="0" applyFill="1" applyBorder="1"/>
    <xf numFmtId="168" fontId="0" fillId="7" borderId="1" xfId="0" applyNumberFormat="1" applyFill="1" applyBorder="1" applyAlignment="1">
      <alignment horizontal="center"/>
    </xf>
    <xf numFmtId="0" fontId="0" fillId="7" borderId="1" xfId="0" applyFill="1" applyBorder="1" applyAlignment="1">
      <alignment horizontal="center"/>
    </xf>
    <xf numFmtId="0" fontId="8" fillId="7" borderId="0" xfId="0" applyFont="1" applyFill="1"/>
    <xf numFmtId="165" fontId="0" fillId="7" borderId="0" xfId="0" applyNumberFormat="1" applyFill="1" applyAlignment="1">
      <alignment horizontal="center"/>
    </xf>
    <xf numFmtId="0" fontId="16" fillId="7" borderId="0" xfId="0" applyFont="1" applyFill="1"/>
    <xf numFmtId="0" fontId="8" fillId="7" borderId="1" xfId="0" applyFont="1" applyFill="1" applyBorder="1" applyAlignment="1">
      <alignment horizontal="center"/>
    </xf>
    <xf numFmtId="0" fontId="15" fillId="7" borderId="0" xfId="0" applyFont="1" applyFill="1"/>
    <xf numFmtId="0" fontId="8" fillId="7" borderId="0" xfId="0" applyFont="1" applyFill="1" applyAlignment="1">
      <alignment horizontal="center" vertical="center" wrapText="1"/>
    </xf>
    <xf numFmtId="0" fontId="8" fillId="7" borderId="0" xfId="0" applyFont="1" applyFill="1" applyAlignment="1">
      <alignment horizontal="center"/>
    </xf>
    <xf numFmtId="0" fontId="10" fillId="7" borderId="0" xfId="0" applyFont="1" applyFill="1" applyAlignment="1">
      <alignment horizontal="center" vertical="center"/>
    </xf>
    <xf numFmtId="9" fontId="0" fillId="7" borderId="0" xfId="0" applyNumberFormat="1" applyFill="1" applyAlignment="1">
      <alignment horizontal="center"/>
    </xf>
    <xf numFmtId="0" fontId="10" fillId="7" borderId="0" xfId="0" applyFont="1" applyFill="1" applyAlignment="1">
      <alignment horizontal="center"/>
    </xf>
    <xf numFmtId="9" fontId="0" fillId="0" borderId="0" xfId="0" applyNumberFormat="1" applyFill="1" applyAlignment="1" applyProtection="1">
      <alignment horizontal="center"/>
      <protection locked="0"/>
    </xf>
    <xf numFmtId="2" fontId="8" fillId="6" borderId="0" xfId="3" applyNumberFormat="1" applyFont="1" applyFill="1" applyProtection="1">
      <protection locked="0"/>
    </xf>
    <xf numFmtId="0" fontId="10" fillId="6" borderId="0" xfId="3" applyFont="1" applyFill="1"/>
    <xf numFmtId="168" fontId="13" fillId="0" borderId="0" xfId="3" applyNumberFormat="1" applyFont="1" applyFill="1" applyProtection="1">
      <protection locked="0"/>
    </xf>
    <xf numFmtId="0" fontId="8" fillId="0" borderId="0" xfId="0" applyFont="1" applyProtection="1">
      <protection locked="0"/>
    </xf>
    <xf numFmtId="0" fontId="8" fillId="3" borderId="0" xfId="0" applyFont="1" applyFill="1"/>
    <xf numFmtId="0" fontId="8" fillId="0" borderId="0" xfId="0" applyFont="1" applyFill="1" applyProtection="1">
      <protection locked="0"/>
    </xf>
    <xf numFmtId="167" fontId="0" fillId="0" borderId="0" xfId="0" applyNumberFormat="1"/>
    <xf numFmtId="0" fontId="8" fillId="0" borderId="0" xfId="0" applyFont="1" applyProtection="1">
      <protection locked="0"/>
    </xf>
    <xf numFmtId="0" fontId="8" fillId="3" borderId="0" xfId="0" applyFont="1" applyFill="1"/>
    <xf numFmtId="0" fontId="8" fillId="0" borderId="0" xfId="0" applyFont="1" applyFill="1" applyProtection="1">
      <protection locked="0"/>
    </xf>
    <xf numFmtId="0" fontId="12" fillId="4" borderId="0" xfId="0" applyFont="1" applyFill="1" applyAlignment="1">
      <alignment horizontal="left" wrapText="1"/>
    </xf>
    <xf numFmtId="164" fontId="8" fillId="0" borderId="0" xfId="0" applyNumberFormat="1" applyFont="1" applyFill="1" applyProtection="1">
      <protection locked="0"/>
    </xf>
    <xf numFmtId="0" fontId="1" fillId="3" borderId="0" xfId="0" applyFont="1" applyFill="1" applyAlignment="1"/>
    <xf numFmtId="0" fontId="0" fillId="0" borderId="0" xfId="0" applyAlignment="1"/>
    <xf numFmtId="0" fontId="6" fillId="3" borderId="1" xfId="0" applyFont="1" applyFill="1" applyBorder="1" applyAlignment="1">
      <alignment horizontal="center"/>
    </xf>
    <xf numFmtId="0" fontId="1" fillId="0" borderId="0" xfId="0" applyFont="1" applyFill="1" applyAlignment="1" applyProtection="1">
      <alignment wrapText="1"/>
      <protection locked="0"/>
    </xf>
    <xf numFmtId="0" fontId="8" fillId="0" borderId="0" xfId="0" applyFont="1" applyProtection="1">
      <protection locked="0"/>
    </xf>
    <xf numFmtId="0" fontId="8" fillId="3" borderId="0" xfId="0" applyFont="1" applyFill="1"/>
    <xf numFmtId="0" fontId="8" fillId="0" borderId="0" xfId="0" applyFont="1" applyFill="1" applyProtection="1">
      <protection locked="0"/>
    </xf>
    <xf numFmtId="0" fontId="0" fillId="0" borderId="0" xfId="0" applyAlignment="1" applyProtection="1">
      <alignment vertical="top" wrapText="1"/>
      <protection locked="0"/>
    </xf>
    <xf numFmtId="0" fontId="7" fillId="0" borderId="0" xfId="0" applyFont="1" applyAlignment="1" applyProtection="1">
      <alignment vertical="top" wrapText="1"/>
      <protection locked="0"/>
    </xf>
    <xf numFmtId="0" fontId="0" fillId="0" borderId="0" xfId="0" applyProtection="1">
      <protection locked="0"/>
    </xf>
    <xf numFmtId="0" fontId="6" fillId="0" borderId="0" xfId="0" applyFont="1" applyAlignment="1" applyProtection="1">
      <alignment vertical="top" wrapText="1"/>
      <protection locked="0"/>
    </xf>
    <xf numFmtId="0" fontId="1" fillId="0" borderId="0" xfId="3" applyFont="1" applyFill="1" applyAlignment="1" applyProtection="1">
      <alignment wrapText="1"/>
      <protection locked="0"/>
    </xf>
    <xf numFmtId="0" fontId="8" fillId="3" borderId="0" xfId="3" applyFont="1" applyFill="1"/>
    <xf numFmtId="0" fontId="8" fillId="0" borderId="0" xfId="3" applyFont="1" applyProtection="1">
      <protection locked="0"/>
    </xf>
    <xf numFmtId="0" fontId="8" fillId="0" borderId="0" xfId="3" applyFont="1" applyFill="1" applyProtection="1">
      <protection locked="0"/>
    </xf>
    <xf numFmtId="0" fontId="8" fillId="0" borderId="0" xfId="3" applyProtection="1">
      <protection locked="0"/>
    </xf>
    <xf numFmtId="0" fontId="8" fillId="0" borderId="0" xfId="3" applyFont="1" applyAlignment="1">
      <alignment vertical="top" wrapText="1"/>
    </xf>
    <xf numFmtId="0" fontId="8" fillId="0" borderId="0" xfId="3" applyAlignment="1">
      <alignment vertical="top" wrapText="1"/>
    </xf>
    <xf numFmtId="0" fontId="9" fillId="0" borderId="0" xfId="2" applyAlignment="1">
      <alignment vertical="top" wrapText="1"/>
    </xf>
    <xf numFmtId="0" fontId="8" fillId="0" borderId="0" xfId="3" applyFont="1" applyFill="1" applyAlignment="1">
      <alignment vertical="top" wrapText="1"/>
    </xf>
    <xf numFmtId="0" fontId="8" fillId="0" borderId="0" xfId="3" applyFill="1" applyAlignment="1">
      <alignment vertical="top" wrapText="1"/>
    </xf>
    <xf numFmtId="0" fontId="0" fillId="0" borderId="0" xfId="0" applyFill="1" applyProtection="1">
      <protection locked="0"/>
    </xf>
    <xf numFmtId="0" fontId="0" fillId="3" borderId="0" xfId="0" applyFill="1"/>
    <xf numFmtId="0" fontId="8" fillId="0" borderId="0" xfId="0" applyFont="1" applyFill="1" applyBorder="1" applyProtection="1">
      <protection locked="0"/>
    </xf>
    <xf numFmtId="0" fontId="0" fillId="0" borderId="0" xfId="0" applyFill="1" applyBorder="1" applyProtection="1">
      <protection locked="0"/>
    </xf>
    <xf numFmtId="0" fontId="1" fillId="0" borderId="0" xfId="0" applyFont="1" applyFill="1" applyAlignment="1" applyProtection="1">
      <protection locked="0"/>
    </xf>
    <xf numFmtId="0" fontId="8" fillId="0" borderId="0" xfId="0" applyFont="1" applyFill="1" applyAlignment="1" applyProtection="1">
      <protection locked="0"/>
    </xf>
    <xf numFmtId="0" fontId="8" fillId="0" borderId="0" xfId="0" applyFont="1" applyAlignment="1" applyProtection="1">
      <protection locked="0"/>
    </xf>
  </cellXfs>
  <cellStyles count="4">
    <cellStyle name="Hyperlink" xfId="1" builtinId="8"/>
    <cellStyle name="Normal" xfId="0" builtinId="0"/>
    <cellStyle name="Normal 2" xfId="2"/>
    <cellStyle name="Normal_Eastern Idaho Potatoes_04" xfId="3"/>
  </cellStyles>
  <dxfs count="0"/>
  <tableStyles count="0" defaultTableStyle="TableStyleMedium9" defaultPivotStyle="PivotStyleLight16"/>
  <colors>
    <mruColors>
      <color rgb="FF000099"/>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uliet.Marshall@uidaho.edu" TargetMode="External"/><Relationship Id="rId1" Type="http://schemas.openxmlformats.org/officeDocument/2006/relationships/hyperlink" Target="mailto:pattersn@gold.uidaho.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tabSelected="1" zoomScale="125" zoomScaleNormal="125" workbookViewId="0"/>
  </sheetViews>
  <sheetFormatPr defaultRowHeight="12.75" x14ac:dyDescent="0.2"/>
  <cols>
    <col min="1" max="1" width="104" customWidth="1"/>
  </cols>
  <sheetData>
    <row r="1" spans="1:1" x14ac:dyDescent="0.2">
      <c r="A1" s="217" t="s">
        <v>304</v>
      </c>
    </row>
    <row r="2" spans="1:1" ht="5.25" customHeight="1" x14ac:dyDescent="0.2">
      <c r="A2" s="217"/>
    </row>
    <row r="3" spans="1:1" ht="30" customHeight="1" x14ac:dyDescent="0.2">
      <c r="A3" s="313" t="s">
        <v>287</v>
      </c>
    </row>
    <row r="4" spans="1:1" ht="6.75" customHeight="1" x14ac:dyDescent="0.2">
      <c r="A4" s="27"/>
    </row>
    <row r="5" spans="1:1" ht="89.25" x14ac:dyDescent="0.2">
      <c r="A5" s="172" t="s">
        <v>305</v>
      </c>
    </row>
    <row r="6" spans="1:1" x14ac:dyDescent="0.2">
      <c r="A6" s="27"/>
    </row>
    <row r="7" spans="1:1" ht="76.5" x14ac:dyDescent="0.2">
      <c r="A7" s="27" t="s">
        <v>97</v>
      </c>
    </row>
    <row r="8" spans="1:1" x14ac:dyDescent="0.2">
      <c r="A8" s="27"/>
    </row>
    <row r="9" spans="1:1" ht="38.25" x14ac:dyDescent="0.2">
      <c r="A9" s="27" t="s">
        <v>94</v>
      </c>
    </row>
    <row r="10" spans="1:1" x14ac:dyDescent="0.2">
      <c r="A10" s="27"/>
    </row>
    <row r="11" spans="1:1" ht="38.25" x14ac:dyDescent="0.2">
      <c r="A11" s="27" t="s">
        <v>95</v>
      </c>
    </row>
    <row r="12" spans="1:1" x14ac:dyDescent="0.2">
      <c r="A12" s="27"/>
    </row>
    <row r="13" spans="1:1" ht="114.75" x14ac:dyDescent="0.2">
      <c r="A13" s="27" t="s">
        <v>105</v>
      </c>
    </row>
    <row r="14" spans="1:1" x14ac:dyDescent="0.2">
      <c r="A14" s="27"/>
    </row>
    <row r="15" spans="1:1" ht="89.25" x14ac:dyDescent="0.2">
      <c r="A15" s="172" t="s">
        <v>125</v>
      </c>
    </row>
    <row r="16" spans="1:1" x14ac:dyDescent="0.2">
      <c r="A16" s="27"/>
    </row>
    <row r="17" spans="1:1" ht="93.75" customHeight="1" x14ac:dyDescent="0.2">
      <c r="A17" s="172" t="s">
        <v>306</v>
      </c>
    </row>
    <row r="18" spans="1:1" x14ac:dyDescent="0.2">
      <c r="A18" s="27"/>
    </row>
    <row r="19" spans="1:1" x14ac:dyDescent="0.2">
      <c r="A19" s="27" t="s">
        <v>96</v>
      </c>
    </row>
    <row r="20" spans="1:1" x14ac:dyDescent="0.2">
      <c r="A20" s="172" t="s">
        <v>288</v>
      </c>
    </row>
    <row r="21" spans="1:1" x14ac:dyDescent="0.2">
      <c r="A21" s="172" t="s">
        <v>289</v>
      </c>
    </row>
    <row r="22" spans="1:1" x14ac:dyDescent="0.2">
      <c r="A22" s="27"/>
    </row>
    <row r="23" spans="1:1" x14ac:dyDescent="0.2">
      <c r="A23" s="27"/>
    </row>
  </sheetData>
  <sheetProtection sheet="1" objects="1" scenarios="1"/>
  <phoneticPr fontId="0" type="noConversion"/>
  <pageMargins left="0.75" right="0.75" top="0.5" bottom="0.75" header="0.5" footer="0.5"/>
  <pageSetup orientation="portrait" r:id="rId1"/>
  <headerFooter alignWithMargins="0">
    <oddFooter>&amp;L&amp;A&amp;CUniversity of Idaho</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zoomScaleNormal="100" workbookViewId="0">
      <selection sqref="A1:J1"/>
    </sheetView>
  </sheetViews>
  <sheetFormatPr defaultRowHeight="12.75" x14ac:dyDescent="0.2"/>
  <cols>
    <col min="1" max="1" width="26.7109375" customWidth="1"/>
    <col min="2" max="2" width="2" customWidth="1"/>
    <col min="3" max="3" width="11.7109375" customWidth="1"/>
    <col min="4" max="4" width="1.140625" customWidth="1"/>
    <col min="5" max="5" width="10.7109375" style="1" customWidth="1"/>
    <col min="6" max="6" width="1.5703125" customWidth="1"/>
    <col min="7" max="7" width="10.7109375" customWidth="1"/>
    <col min="8" max="8" width="1.7109375" customWidth="1"/>
    <col min="9" max="9" width="16.7109375" style="8" customWidth="1"/>
    <col min="10" max="10" width="1.5703125" customWidth="1"/>
    <col min="11" max="11" width="1" customWidth="1"/>
    <col min="12" max="12" width="10.5703125" customWidth="1"/>
  </cols>
  <sheetData>
    <row r="1" spans="1:14" ht="34.5" customHeight="1" x14ac:dyDescent="0.2">
      <c r="A1" s="318" t="s">
        <v>281</v>
      </c>
      <c r="B1" s="318"/>
      <c r="C1" s="318"/>
      <c r="D1" s="318"/>
      <c r="E1" s="318"/>
      <c r="F1" s="318"/>
      <c r="G1" s="318"/>
      <c r="H1" s="318"/>
      <c r="I1" s="318"/>
      <c r="J1" s="318"/>
      <c r="L1" s="259">
        <v>42461</v>
      </c>
      <c r="M1" s="8"/>
    </row>
    <row r="2" spans="1:14" ht="3.75" customHeight="1" x14ac:dyDescent="0.2">
      <c r="A2" s="3"/>
      <c r="B2" s="3"/>
      <c r="C2" s="3"/>
      <c r="D2" s="3"/>
      <c r="E2" s="4"/>
      <c r="F2" s="3"/>
      <c r="G2" s="3"/>
      <c r="H2" s="3"/>
      <c r="I2" s="7"/>
      <c r="J2" s="3"/>
    </row>
    <row r="3" spans="1:14" ht="15" x14ac:dyDescent="0.2">
      <c r="A3" s="32"/>
      <c r="B3" s="32"/>
      <c r="C3" s="33" t="s">
        <v>2</v>
      </c>
      <c r="D3" s="34"/>
      <c r="E3" s="35"/>
      <c r="F3" s="34"/>
      <c r="G3" s="34" t="s">
        <v>5</v>
      </c>
      <c r="H3" s="34"/>
      <c r="I3" s="10" t="s">
        <v>8</v>
      </c>
      <c r="J3" s="2"/>
      <c r="L3" s="8"/>
      <c r="M3" s="8"/>
      <c r="N3" s="8"/>
    </row>
    <row r="4" spans="1:14" ht="15" x14ac:dyDescent="0.2">
      <c r="A4" s="36" t="s">
        <v>1</v>
      </c>
      <c r="B4" s="32"/>
      <c r="C4" s="33" t="s">
        <v>3</v>
      </c>
      <c r="D4" s="34"/>
      <c r="E4" s="35" t="s">
        <v>4</v>
      </c>
      <c r="F4" s="34"/>
      <c r="G4" s="34" t="s">
        <v>6</v>
      </c>
      <c r="H4" s="34"/>
      <c r="I4" s="10" t="s">
        <v>7</v>
      </c>
      <c r="J4" s="2"/>
      <c r="L4" s="8"/>
      <c r="M4" s="8"/>
      <c r="N4" s="8"/>
    </row>
    <row r="5" spans="1:14" ht="5.25" customHeight="1" x14ac:dyDescent="0.2">
      <c r="A5" s="21"/>
      <c r="B5" s="13"/>
      <c r="C5" s="13"/>
      <c r="D5" s="13"/>
      <c r="E5" s="14"/>
      <c r="F5" s="13"/>
      <c r="G5" s="13"/>
      <c r="H5" s="13"/>
      <c r="I5" s="5"/>
      <c r="J5" s="5"/>
      <c r="L5" s="8"/>
      <c r="M5" s="8"/>
      <c r="N5" s="8"/>
    </row>
    <row r="6" spans="1:14" x14ac:dyDescent="0.2">
      <c r="A6" s="29" t="s">
        <v>0</v>
      </c>
      <c r="B6" s="11"/>
      <c r="C6" s="11"/>
      <c r="D6" s="11"/>
      <c r="E6" s="12"/>
      <c r="F6" s="11"/>
      <c r="G6" s="11"/>
      <c r="H6" s="11"/>
      <c r="I6" s="2"/>
      <c r="J6" s="2"/>
      <c r="L6" s="8"/>
      <c r="M6" s="8"/>
      <c r="N6" s="8"/>
    </row>
    <row r="7" spans="1:14" x14ac:dyDescent="0.2">
      <c r="A7" s="38" t="s">
        <v>82</v>
      </c>
      <c r="B7" s="15"/>
      <c r="C7" s="38">
        <v>36</v>
      </c>
      <c r="D7" s="15"/>
      <c r="E7" s="39" t="s">
        <v>83</v>
      </c>
      <c r="F7" s="15"/>
      <c r="G7" s="234">
        <v>43</v>
      </c>
      <c r="H7" s="75"/>
      <c r="I7" s="78">
        <f>C7*G7</f>
        <v>1548</v>
      </c>
      <c r="J7" s="68"/>
      <c r="L7" s="69"/>
      <c r="M7" s="69"/>
      <c r="N7" s="8"/>
    </row>
    <row r="8" spans="1:14" ht="6.75" customHeight="1" x14ac:dyDescent="0.2">
      <c r="A8" s="75"/>
      <c r="B8" s="75"/>
      <c r="C8" s="75"/>
      <c r="D8" s="75"/>
      <c r="E8" s="79"/>
      <c r="F8" s="75"/>
      <c r="G8" s="80"/>
      <c r="H8" s="75"/>
      <c r="I8" s="78"/>
      <c r="J8" s="68"/>
      <c r="L8" s="69"/>
      <c r="M8" s="69"/>
      <c r="N8" s="69"/>
    </row>
    <row r="9" spans="1:14" x14ac:dyDescent="0.2">
      <c r="A9" s="29" t="s">
        <v>11</v>
      </c>
      <c r="B9" s="81"/>
      <c r="C9" s="81"/>
      <c r="D9" s="81"/>
      <c r="E9" s="82"/>
      <c r="F9" s="81"/>
      <c r="G9" s="83"/>
      <c r="H9" s="81"/>
      <c r="I9" s="84"/>
      <c r="J9" s="2"/>
      <c r="L9" s="8"/>
      <c r="M9" s="8"/>
      <c r="N9" s="8"/>
    </row>
    <row r="10" spans="1:14" ht="6.75" customHeight="1" x14ac:dyDescent="0.2">
      <c r="A10" s="81"/>
      <c r="B10" s="81"/>
      <c r="C10" s="81"/>
      <c r="D10" s="81"/>
      <c r="E10" s="82"/>
      <c r="F10" s="81"/>
      <c r="G10" s="83"/>
      <c r="H10" s="81"/>
      <c r="I10" s="84"/>
      <c r="J10" s="2"/>
      <c r="L10" s="8"/>
      <c r="M10" s="8"/>
      <c r="N10" s="8"/>
    </row>
    <row r="11" spans="1:14" x14ac:dyDescent="0.2">
      <c r="A11" s="192" t="s">
        <v>12</v>
      </c>
      <c r="B11" s="81"/>
      <c r="C11" s="81"/>
      <c r="D11" s="81"/>
      <c r="E11" s="82"/>
      <c r="F11" s="81"/>
      <c r="G11" s="83"/>
      <c r="H11" s="81"/>
      <c r="I11" s="85">
        <f>SUM(I12:I13)</f>
        <v>147.12</v>
      </c>
      <c r="J11" s="2"/>
      <c r="L11" s="8"/>
      <c r="M11" s="8"/>
      <c r="N11" s="8"/>
    </row>
    <row r="12" spans="1:14" x14ac:dyDescent="0.2">
      <c r="A12" s="70" t="s">
        <v>136</v>
      </c>
      <c r="B12" s="11"/>
      <c r="C12" s="40">
        <v>0.5</v>
      </c>
      <c r="D12" s="11"/>
      <c r="E12" s="41" t="s">
        <v>84</v>
      </c>
      <c r="F12" s="11"/>
      <c r="G12" s="218">
        <v>156</v>
      </c>
      <c r="H12" s="81"/>
      <c r="I12" s="84">
        <f>C12*G12</f>
        <v>78</v>
      </c>
      <c r="J12" s="2"/>
      <c r="L12" s="8"/>
      <c r="M12" s="8"/>
      <c r="N12" s="8"/>
    </row>
    <row r="13" spans="1:14" x14ac:dyDescent="0.2">
      <c r="A13" s="70" t="s">
        <v>179</v>
      </c>
      <c r="B13" s="81"/>
      <c r="C13" s="70">
        <v>0.48</v>
      </c>
      <c r="D13" s="81"/>
      <c r="E13" s="73" t="s">
        <v>84</v>
      </c>
      <c r="F13" s="81"/>
      <c r="G13" s="218">
        <v>144</v>
      </c>
      <c r="H13" s="81"/>
      <c r="I13" s="84">
        <f>C13*G13</f>
        <v>69.12</v>
      </c>
      <c r="J13" s="2"/>
      <c r="L13" s="8"/>
      <c r="M13" s="8"/>
      <c r="N13" s="8"/>
    </row>
    <row r="14" spans="1:14" ht="7.5" customHeight="1" x14ac:dyDescent="0.2">
      <c r="A14" s="81"/>
      <c r="B14" s="81"/>
      <c r="C14" s="81"/>
      <c r="D14" s="81"/>
      <c r="E14" s="82"/>
      <c r="F14" s="81"/>
      <c r="G14" s="83"/>
      <c r="H14" s="81"/>
      <c r="I14" s="84"/>
      <c r="J14" s="2"/>
      <c r="L14" s="8"/>
      <c r="M14" s="8"/>
      <c r="N14" s="8"/>
    </row>
    <row r="15" spans="1:14" x14ac:dyDescent="0.2">
      <c r="A15" s="192" t="s">
        <v>13</v>
      </c>
      <c r="B15" s="81"/>
      <c r="C15" s="81"/>
      <c r="D15" s="81"/>
      <c r="E15" s="82"/>
      <c r="F15" s="81"/>
      <c r="G15" s="83"/>
      <c r="H15" s="81"/>
      <c r="I15" s="85">
        <f>SUM(I16:I22)</f>
        <v>179.2</v>
      </c>
      <c r="J15" s="2"/>
      <c r="L15" s="8"/>
      <c r="M15" s="8"/>
      <c r="N15" s="8"/>
    </row>
    <row r="16" spans="1:14" x14ac:dyDescent="0.2">
      <c r="A16" s="40" t="s">
        <v>146</v>
      </c>
      <c r="B16" s="11"/>
      <c r="C16" s="40">
        <v>20</v>
      </c>
      <c r="D16" s="11"/>
      <c r="E16" s="41" t="s">
        <v>32</v>
      </c>
      <c r="F16" s="11"/>
      <c r="G16" s="218">
        <v>0.55000000000000004</v>
      </c>
      <c r="H16" s="81"/>
      <c r="I16" s="84">
        <f t="shared" ref="I16:I22" si="0">C16*G16</f>
        <v>11</v>
      </c>
      <c r="J16" s="2"/>
      <c r="L16" s="8"/>
      <c r="M16" s="8"/>
      <c r="N16" s="8"/>
    </row>
    <row r="17" spans="1:14" x14ac:dyDescent="0.2">
      <c r="A17" s="40" t="s">
        <v>147</v>
      </c>
      <c r="B17" s="180"/>
      <c r="C17" s="40">
        <v>100</v>
      </c>
      <c r="D17" s="180"/>
      <c r="E17" s="41" t="s">
        <v>32</v>
      </c>
      <c r="F17" s="180"/>
      <c r="G17" s="218">
        <v>0.53</v>
      </c>
      <c r="H17" s="81"/>
      <c r="I17" s="84">
        <f t="shared" si="0"/>
        <v>53</v>
      </c>
      <c r="J17" s="2"/>
      <c r="L17" s="8"/>
      <c r="M17" s="8"/>
      <c r="N17" s="8"/>
    </row>
    <row r="18" spans="1:14" x14ac:dyDescent="0.2">
      <c r="A18" s="92" t="s">
        <v>14</v>
      </c>
      <c r="B18" s="180"/>
      <c r="C18" s="44">
        <v>40</v>
      </c>
      <c r="D18" s="180"/>
      <c r="E18" s="181" t="s">
        <v>32</v>
      </c>
      <c r="F18" s="180"/>
      <c r="G18" s="218">
        <v>0.44</v>
      </c>
      <c r="H18" s="81"/>
      <c r="I18" s="86">
        <f t="shared" si="0"/>
        <v>17.600000000000001</v>
      </c>
      <c r="J18" s="2"/>
      <c r="L18" s="8"/>
      <c r="M18" s="8"/>
      <c r="N18" s="8"/>
    </row>
    <row r="19" spans="1:14" x14ac:dyDescent="0.2">
      <c r="A19" s="44" t="s">
        <v>180</v>
      </c>
      <c r="B19" s="180"/>
      <c r="C19" s="44">
        <v>1</v>
      </c>
      <c r="D19" s="180"/>
      <c r="E19" s="179" t="s">
        <v>151</v>
      </c>
      <c r="F19" s="180"/>
      <c r="G19" s="218">
        <v>10</v>
      </c>
      <c r="H19" s="81"/>
      <c r="I19" s="86">
        <f t="shared" si="0"/>
        <v>10</v>
      </c>
      <c r="J19" s="2"/>
      <c r="L19" s="8"/>
      <c r="M19" s="8"/>
      <c r="N19" s="8"/>
    </row>
    <row r="20" spans="1:14" x14ac:dyDescent="0.2">
      <c r="A20" s="70" t="s">
        <v>16</v>
      </c>
      <c r="B20" s="81"/>
      <c r="C20" s="70">
        <v>120</v>
      </c>
      <c r="D20" s="81"/>
      <c r="E20" s="73" t="s">
        <v>32</v>
      </c>
      <c r="F20" s="81"/>
      <c r="G20" s="218">
        <v>0.73</v>
      </c>
      <c r="H20" s="81"/>
      <c r="I20" s="86">
        <f t="shared" si="0"/>
        <v>87.6</v>
      </c>
      <c r="J20" s="2"/>
      <c r="L20" s="8"/>
      <c r="M20" s="8"/>
      <c r="N20" s="8"/>
    </row>
    <row r="21" spans="1:14" x14ac:dyDescent="0.2">
      <c r="A21" s="70"/>
      <c r="B21" s="81"/>
      <c r="C21" s="70"/>
      <c r="D21" s="81"/>
      <c r="E21" s="73"/>
      <c r="F21" s="81"/>
      <c r="G21" s="174"/>
      <c r="H21" s="81"/>
      <c r="I21" s="86">
        <f t="shared" si="0"/>
        <v>0</v>
      </c>
      <c r="J21" s="2"/>
      <c r="L21" s="8"/>
      <c r="M21" s="8"/>
      <c r="N21" s="8"/>
    </row>
    <row r="22" spans="1:14" x14ac:dyDescent="0.2">
      <c r="A22" s="70"/>
      <c r="B22" s="81"/>
      <c r="C22" s="70"/>
      <c r="D22" s="81"/>
      <c r="E22" s="73"/>
      <c r="F22" s="81"/>
      <c r="G22" s="174"/>
      <c r="H22" s="81"/>
      <c r="I22" s="86">
        <f t="shared" si="0"/>
        <v>0</v>
      </c>
      <c r="J22" s="2"/>
      <c r="L22" s="8"/>
      <c r="M22" s="8"/>
      <c r="N22" s="8"/>
    </row>
    <row r="23" spans="1:14" ht="6" customHeight="1" x14ac:dyDescent="0.2">
      <c r="A23" s="81"/>
      <c r="B23" s="81"/>
      <c r="C23" s="81"/>
      <c r="D23" s="81"/>
      <c r="E23" s="82"/>
      <c r="F23" s="81"/>
      <c r="G23" s="83"/>
      <c r="H23" s="81"/>
      <c r="I23" s="86"/>
      <c r="J23" s="2"/>
      <c r="L23" s="8"/>
      <c r="M23" s="8"/>
      <c r="N23" s="8"/>
    </row>
    <row r="24" spans="1:14" x14ac:dyDescent="0.2">
      <c r="A24" s="192" t="s">
        <v>17</v>
      </c>
      <c r="B24" s="81"/>
      <c r="C24" s="81"/>
      <c r="D24" s="81"/>
      <c r="E24" s="82"/>
      <c r="F24" s="81"/>
      <c r="G24" s="83"/>
      <c r="H24" s="81"/>
      <c r="I24" s="87">
        <f>SUM(I25:I30)</f>
        <v>44.3</v>
      </c>
      <c r="J24" s="2"/>
      <c r="L24" s="8"/>
      <c r="M24" s="8"/>
      <c r="N24" s="8"/>
    </row>
    <row r="25" spans="1:14" x14ac:dyDescent="0.2">
      <c r="A25" s="40" t="s">
        <v>142</v>
      </c>
      <c r="B25" s="11"/>
      <c r="C25" s="40">
        <v>0.48</v>
      </c>
      <c r="D25" s="11"/>
      <c r="E25" s="41" t="s">
        <v>84</v>
      </c>
      <c r="F25" s="11"/>
      <c r="G25" s="218">
        <v>48.5</v>
      </c>
      <c r="H25" s="81"/>
      <c r="I25" s="86">
        <f t="shared" ref="I25:I30" si="1">C25*G25</f>
        <v>23.279999999999998</v>
      </c>
      <c r="J25" s="2"/>
      <c r="L25" s="8"/>
      <c r="M25" s="8"/>
      <c r="N25" s="8"/>
    </row>
    <row r="26" spans="1:14" x14ac:dyDescent="0.2">
      <c r="A26" s="70" t="s">
        <v>181</v>
      </c>
      <c r="B26" s="11"/>
      <c r="C26" s="40">
        <v>54</v>
      </c>
      <c r="D26" s="11"/>
      <c r="E26" s="73" t="s">
        <v>135</v>
      </c>
      <c r="F26" s="11"/>
      <c r="G26" s="218">
        <v>0.21</v>
      </c>
      <c r="H26" s="81"/>
      <c r="I26" s="86">
        <f t="shared" si="1"/>
        <v>11.34</v>
      </c>
      <c r="J26" s="2"/>
      <c r="L26" s="8"/>
      <c r="M26" s="8"/>
      <c r="N26" s="8"/>
    </row>
    <row r="27" spans="1:14" x14ac:dyDescent="0.2">
      <c r="A27" s="70" t="s">
        <v>182</v>
      </c>
      <c r="B27" s="11"/>
      <c r="C27" s="240">
        <v>2.4</v>
      </c>
      <c r="D27" s="11"/>
      <c r="E27" s="73" t="s">
        <v>32</v>
      </c>
      <c r="F27" s="11"/>
      <c r="G27" s="218">
        <v>0.7</v>
      </c>
      <c r="H27" s="81"/>
      <c r="I27" s="86">
        <f t="shared" si="1"/>
        <v>1.68</v>
      </c>
      <c r="J27" s="2"/>
      <c r="L27" s="8"/>
      <c r="M27" s="8"/>
      <c r="N27" s="8"/>
    </row>
    <row r="28" spans="1:14" x14ac:dyDescent="0.2">
      <c r="A28" s="40" t="s">
        <v>282</v>
      </c>
      <c r="B28" s="11"/>
      <c r="C28" s="240">
        <v>4</v>
      </c>
      <c r="D28" s="11"/>
      <c r="E28" s="41" t="s">
        <v>135</v>
      </c>
      <c r="F28" s="11"/>
      <c r="G28" s="220">
        <v>2</v>
      </c>
      <c r="H28" s="81"/>
      <c r="I28" s="86">
        <f t="shared" si="1"/>
        <v>8</v>
      </c>
      <c r="J28" s="2"/>
      <c r="L28" s="8"/>
      <c r="M28" s="8"/>
      <c r="N28" s="8"/>
    </row>
    <row r="29" spans="1:14" x14ac:dyDescent="0.2">
      <c r="A29" s="40"/>
      <c r="B29" s="11"/>
      <c r="C29" s="40"/>
      <c r="D29" s="11"/>
      <c r="E29" s="41"/>
      <c r="F29" s="11"/>
      <c r="G29" s="220"/>
      <c r="H29" s="81"/>
      <c r="I29" s="86">
        <f t="shared" si="1"/>
        <v>0</v>
      </c>
      <c r="J29" s="2"/>
      <c r="L29" s="8"/>
      <c r="M29" s="8"/>
      <c r="N29" s="8"/>
    </row>
    <row r="30" spans="1:14" x14ac:dyDescent="0.2">
      <c r="A30" s="70"/>
      <c r="B30" s="81"/>
      <c r="C30" s="70"/>
      <c r="D30" s="81"/>
      <c r="E30" s="73"/>
      <c r="F30" s="81"/>
      <c r="G30" s="220"/>
      <c r="H30" s="81"/>
      <c r="I30" s="86">
        <f t="shared" si="1"/>
        <v>0</v>
      </c>
      <c r="J30" s="2"/>
      <c r="L30" s="8"/>
      <c r="M30" s="8"/>
      <c r="N30" s="8"/>
    </row>
    <row r="31" spans="1:14" ht="5.25" customHeight="1" x14ac:dyDescent="0.2">
      <c r="A31" s="81"/>
      <c r="B31" s="81"/>
      <c r="C31" s="81"/>
      <c r="D31" s="81"/>
      <c r="E31" s="82"/>
      <c r="F31" s="81"/>
      <c r="G31" s="83"/>
      <c r="H31" s="81"/>
      <c r="I31" s="86"/>
      <c r="J31" s="2"/>
      <c r="L31" s="8"/>
      <c r="M31" s="8"/>
      <c r="N31" s="8"/>
    </row>
    <row r="32" spans="1:14" x14ac:dyDescent="0.2">
      <c r="A32" s="192" t="s">
        <v>35</v>
      </c>
      <c r="B32" s="81"/>
      <c r="C32" s="81"/>
      <c r="D32" s="81"/>
      <c r="E32" s="82"/>
      <c r="F32" s="81"/>
      <c r="G32" s="83"/>
      <c r="H32" s="81"/>
      <c r="I32" s="87">
        <f>SUM(I33:I37)</f>
        <v>23.75</v>
      </c>
      <c r="J32" s="2"/>
      <c r="L32" s="8"/>
      <c r="M32" s="8"/>
      <c r="N32" s="8"/>
    </row>
    <row r="33" spans="1:14" x14ac:dyDescent="0.2">
      <c r="A33" s="40" t="s">
        <v>227</v>
      </c>
      <c r="B33" s="11"/>
      <c r="C33" s="40">
        <v>1</v>
      </c>
      <c r="D33" s="11"/>
      <c r="E33" s="41" t="s">
        <v>151</v>
      </c>
      <c r="F33" s="11"/>
      <c r="G33" s="218">
        <v>7.75</v>
      </c>
      <c r="H33" s="81"/>
      <c r="I33" s="86">
        <f>C33*G33</f>
        <v>7.75</v>
      </c>
      <c r="J33" s="2"/>
      <c r="L33" s="8"/>
      <c r="M33" s="8"/>
      <c r="N33" s="8"/>
    </row>
    <row r="34" spans="1:14" x14ac:dyDescent="0.2">
      <c r="A34" s="40" t="s">
        <v>183</v>
      </c>
      <c r="B34" s="11"/>
      <c r="C34" s="40">
        <v>1</v>
      </c>
      <c r="D34" s="11"/>
      <c r="E34" s="41" t="s">
        <v>151</v>
      </c>
      <c r="F34" s="11"/>
      <c r="G34" s="218">
        <v>16</v>
      </c>
      <c r="H34" s="81"/>
      <c r="I34" s="86">
        <f>C34*G34</f>
        <v>16</v>
      </c>
      <c r="J34" s="2"/>
      <c r="L34" s="8"/>
      <c r="M34" s="8"/>
      <c r="N34" s="8"/>
    </row>
    <row r="35" spans="1:14" x14ac:dyDescent="0.2">
      <c r="A35" s="70"/>
      <c r="B35" s="81"/>
      <c r="C35" s="70"/>
      <c r="D35" s="81"/>
      <c r="E35" s="73"/>
      <c r="F35" s="81"/>
      <c r="G35" s="174"/>
      <c r="H35" s="81"/>
      <c r="I35" s="86">
        <f>C35*G35</f>
        <v>0</v>
      </c>
      <c r="J35" s="2"/>
      <c r="L35" s="8"/>
      <c r="M35" s="8"/>
      <c r="N35" s="8"/>
    </row>
    <row r="36" spans="1:14" x14ac:dyDescent="0.2">
      <c r="A36" s="70"/>
      <c r="B36" s="81"/>
      <c r="C36" s="70"/>
      <c r="D36" s="81"/>
      <c r="E36" s="73"/>
      <c r="F36" s="81"/>
      <c r="G36" s="174"/>
      <c r="H36" s="81"/>
      <c r="I36" s="86">
        <f>C36*G36</f>
        <v>0</v>
      </c>
      <c r="J36" s="2"/>
      <c r="L36" s="8"/>
      <c r="M36" s="8"/>
      <c r="N36" s="8"/>
    </row>
    <row r="37" spans="1:14" x14ac:dyDescent="0.2">
      <c r="A37" s="70"/>
      <c r="B37" s="81"/>
      <c r="C37" s="70"/>
      <c r="D37" s="81"/>
      <c r="E37" s="73"/>
      <c r="F37" s="81"/>
      <c r="G37" s="174"/>
      <c r="H37" s="81"/>
      <c r="I37" s="86">
        <f>C37*G37</f>
        <v>0</v>
      </c>
      <c r="J37" s="2"/>
      <c r="L37" s="8"/>
      <c r="M37" s="8"/>
      <c r="N37" s="8"/>
    </row>
    <row r="38" spans="1:14" ht="6" customHeight="1" x14ac:dyDescent="0.2">
      <c r="A38" s="81"/>
      <c r="B38" s="81"/>
      <c r="C38" s="81"/>
      <c r="D38" s="81"/>
      <c r="E38" s="82"/>
      <c r="F38" s="81"/>
      <c r="G38" s="83"/>
      <c r="H38" s="81"/>
      <c r="I38" s="86"/>
      <c r="J38" s="2"/>
      <c r="L38" s="8"/>
      <c r="M38" s="8"/>
      <c r="N38" s="8"/>
    </row>
    <row r="39" spans="1:14" x14ac:dyDescent="0.2">
      <c r="A39" s="192" t="s">
        <v>18</v>
      </c>
      <c r="B39" s="81"/>
      <c r="C39" s="81"/>
      <c r="D39" s="81"/>
      <c r="E39" s="82"/>
      <c r="F39" s="81"/>
      <c r="G39" s="83"/>
      <c r="H39" s="81"/>
      <c r="I39" s="87">
        <f>SUM(I40:I42)</f>
        <v>119.35</v>
      </c>
      <c r="J39" s="2"/>
      <c r="L39" s="8"/>
      <c r="M39" s="8"/>
      <c r="N39" s="8"/>
    </row>
    <row r="40" spans="1:14" x14ac:dyDescent="0.2">
      <c r="A40" s="92" t="s">
        <v>153</v>
      </c>
      <c r="B40" s="81"/>
      <c r="C40" s="70">
        <v>35</v>
      </c>
      <c r="D40" s="81"/>
      <c r="E40" s="73" t="s">
        <v>154</v>
      </c>
      <c r="F40" s="81"/>
      <c r="G40" s="218">
        <v>1.9</v>
      </c>
      <c r="H40" s="81"/>
      <c r="I40" s="86">
        <f>C40*G40</f>
        <v>66.5</v>
      </c>
      <c r="J40" s="2"/>
      <c r="L40" s="8"/>
      <c r="M40" s="8"/>
      <c r="N40" s="8"/>
    </row>
    <row r="41" spans="1:14" x14ac:dyDescent="0.2">
      <c r="A41" s="70" t="s">
        <v>155</v>
      </c>
      <c r="B41" s="81"/>
      <c r="C41" s="70">
        <v>1</v>
      </c>
      <c r="D41" s="81"/>
      <c r="E41" s="73" t="s">
        <v>151</v>
      </c>
      <c r="F41" s="81"/>
      <c r="G41" s="218">
        <v>35</v>
      </c>
      <c r="H41" s="81"/>
      <c r="I41" s="86">
        <f>C41*G41</f>
        <v>35</v>
      </c>
      <c r="J41" s="2"/>
      <c r="L41" s="8"/>
      <c r="M41" s="8"/>
      <c r="N41" s="8"/>
    </row>
    <row r="42" spans="1:14" x14ac:dyDescent="0.2">
      <c r="A42" s="70" t="s">
        <v>99</v>
      </c>
      <c r="B42" s="81"/>
      <c r="C42" s="70">
        <v>35</v>
      </c>
      <c r="D42" s="81"/>
      <c r="E42" s="73" t="s">
        <v>154</v>
      </c>
      <c r="F42" s="81"/>
      <c r="G42" s="220">
        <v>0.51</v>
      </c>
      <c r="H42" s="81"/>
      <c r="I42" s="86">
        <f>C42*G42</f>
        <v>17.850000000000001</v>
      </c>
      <c r="J42" s="2"/>
      <c r="L42" s="8"/>
      <c r="M42" s="8"/>
      <c r="N42" s="8"/>
    </row>
    <row r="43" spans="1:14" ht="3.75" customHeight="1" x14ac:dyDescent="0.2">
      <c r="A43" s="193"/>
      <c r="B43" s="189"/>
      <c r="C43" s="193"/>
      <c r="D43" s="189"/>
      <c r="E43" s="194"/>
      <c r="F43" s="189"/>
      <c r="G43" s="195"/>
      <c r="H43" s="81"/>
      <c r="I43" s="86"/>
      <c r="J43" s="2"/>
      <c r="L43" s="8"/>
      <c r="M43" s="8"/>
      <c r="N43" s="8"/>
    </row>
    <row r="44" spans="1:14" x14ac:dyDescent="0.2">
      <c r="A44" s="192" t="s">
        <v>117</v>
      </c>
      <c r="B44" s="81"/>
      <c r="C44" s="81"/>
      <c r="D44" s="81"/>
      <c r="E44" s="82"/>
      <c r="F44" s="81"/>
      <c r="G44" s="83"/>
      <c r="H44" s="81"/>
      <c r="I44" s="87">
        <f>SUM(I45:I49)</f>
        <v>118.8245</v>
      </c>
      <c r="J44" s="2"/>
      <c r="L44" s="8"/>
      <c r="M44" s="8"/>
      <c r="N44" s="8"/>
    </row>
    <row r="45" spans="1:14" x14ac:dyDescent="0.2">
      <c r="A45" s="70" t="s">
        <v>160</v>
      </c>
      <c r="B45" s="81"/>
      <c r="C45" s="92">
        <v>3.36</v>
      </c>
      <c r="D45" s="81"/>
      <c r="E45" s="73" t="s">
        <v>104</v>
      </c>
      <c r="F45" s="81"/>
      <c r="G45" s="218">
        <v>2.5</v>
      </c>
      <c r="H45" s="81"/>
      <c r="I45" s="86">
        <f>C45*G45</f>
        <v>8.4</v>
      </c>
      <c r="J45" s="2"/>
      <c r="L45" s="8"/>
      <c r="M45" s="8"/>
      <c r="N45" s="8"/>
    </row>
    <row r="46" spans="1:14" x14ac:dyDescent="0.2">
      <c r="A46" s="70" t="s">
        <v>161</v>
      </c>
      <c r="B46" s="81"/>
      <c r="C46" s="92">
        <v>17.84</v>
      </c>
      <c r="D46" s="81"/>
      <c r="E46" s="73" t="s">
        <v>104</v>
      </c>
      <c r="F46" s="81"/>
      <c r="G46" s="218">
        <v>2.35</v>
      </c>
      <c r="H46" s="81"/>
      <c r="I46" s="86">
        <f>C46*G46</f>
        <v>41.923999999999999</v>
      </c>
      <c r="J46" s="2"/>
      <c r="L46" s="8"/>
      <c r="M46" s="8"/>
      <c r="N46" s="8"/>
    </row>
    <row r="47" spans="1:14" x14ac:dyDescent="0.2">
      <c r="A47" s="70" t="s">
        <v>162</v>
      </c>
      <c r="B47" s="81"/>
      <c r="C47" s="92">
        <v>5.13</v>
      </c>
      <c r="D47" s="81"/>
      <c r="E47" s="73" t="s">
        <v>104</v>
      </c>
      <c r="F47" s="81"/>
      <c r="G47" s="218">
        <v>2.85</v>
      </c>
      <c r="H47" s="81"/>
      <c r="I47" s="86">
        <f>C47*G47</f>
        <v>14.6205</v>
      </c>
      <c r="J47" s="2"/>
      <c r="L47" s="8"/>
      <c r="M47" s="8"/>
      <c r="N47" s="8"/>
    </row>
    <row r="48" spans="1:14" x14ac:dyDescent="0.2">
      <c r="A48" s="92" t="s">
        <v>119</v>
      </c>
      <c r="B48" s="81"/>
      <c r="C48" s="70">
        <v>1</v>
      </c>
      <c r="D48" s="81"/>
      <c r="E48" s="73" t="s">
        <v>151</v>
      </c>
      <c r="F48" s="81"/>
      <c r="G48" s="218">
        <v>9.74</v>
      </c>
      <c r="H48" s="81"/>
      <c r="I48" s="86">
        <f>C48*G48</f>
        <v>9.74</v>
      </c>
      <c r="J48" s="2"/>
      <c r="L48" s="8"/>
      <c r="M48" s="8"/>
      <c r="N48" s="8"/>
    </row>
    <row r="49" spans="1:14" x14ac:dyDescent="0.2">
      <c r="A49" s="92" t="s">
        <v>163</v>
      </c>
      <c r="B49" s="81"/>
      <c r="C49" s="70">
        <v>1</v>
      </c>
      <c r="D49" s="81"/>
      <c r="E49" s="73" t="s">
        <v>151</v>
      </c>
      <c r="F49" s="81"/>
      <c r="G49" s="218">
        <v>44.14</v>
      </c>
      <c r="H49" s="81"/>
      <c r="I49" s="86">
        <f>C49*G49</f>
        <v>44.14</v>
      </c>
      <c r="J49" s="2"/>
      <c r="L49" s="8"/>
      <c r="M49" s="8"/>
      <c r="N49" s="8"/>
    </row>
    <row r="50" spans="1:14" ht="4.5" customHeight="1" x14ac:dyDescent="0.2">
      <c r="A50" s="193"/>
      <c r="B50" s="189"/>
      <c r="C50" s="193"/>
      <c r="D50" s="189"/>
      <c r="E50" s="194"/>
      <c r="F50" s="189"/>
      <c r="G50" s="195"/>
      <c r="H50" s="81"/>
      <c r="I50" s="86"/>
      <c r="J50" s="2"/>
      <c r="L50" s="8"/>
      <c r="M50" s="8"/>
      <c r="N50" s="8"/>
    </row>
    <row r="51" spans="1:14" x14ac:dyDescent="0.2">
      <c r="A51" s="192" t="s">
        <v>118</v>
      </c>
      <c r="B51" s="81"/>
      <c r="C51" s="81"/>
      <c r="D51" s="81"/>
      <c r="E51" s="82"/>
      <c r="F51" s="81"/>
      <c r="G51" s="83"/>
      <c r="H51" s="81"/>
      <c r="I51" s="87">
        <f>SUM(I52:I56)</f>
        <v>147.2885</v>
      </c>
      <c r="J51" s="2"/>
      <c r="L51" s="8"/>
      <c r="M51" s="8"/>
      <c r="N51" s="8"/>
    </row>
    <row r="52" spans="1:14" x14ac:dyDescent="0.2">
      <c r="A52" s="70" t="s">
        <v>157</v>
      </c>
      <c r="B52" s="81"/>
      <c r="C52" s="70">
        <v>3.63</v>
      </c>
      <c r="D52" s="81"/>
      <c r="E52" s="73" t="s">
        <v>34</v>
      </c>
      <c r="F52" s="81"/>
      <c r="G52" s="218">
        <v>18.5</v>
      </c>
      <c r="H52" s="81"/>
      <c r="I52" s="86">
        <f>C52*G52</f>
        <v>67.155000000000001</v>
      </c>
      <c r="J52" s="2"/>
      <c r="L52" s="8"/>
      <c r="M52" s="8"/>
      <c r="N52" s="8"/>
    </row>
    <row r="53" spans="1:14" x14ac:dyDescent="0.2">
      <c r="A53" s="70" t="s">
        <v>158</v>
      </c>
      <c r="B53" s="81"/>
      <c r="C53" s="94">
        <v>2.64</v>
      </c>
      <c r="D53" s="81"/>
      <c r="E53" s="73" t="s">
        <v>34</v>
      </c>
      <c r="F53" s="81"/>
      <c r="G53" s="218">
        <v>14.4</v>
      </c>
      <c r="H53" s="81"/>
      <c r="I53" s="86">
        <f>C53*G53</f>
        <v>38.016000000000005</v>
      </c>
      <c r="J53" s="2"/>
      <c r="L53" s="8"/>
      <c r="M53" s="8"/>
      <c r="N53" s="8"/>
    </row>
    <row r="54" spans="1:14" x14ac:dyDescent="0.2">
      <c r="A54" s="261" t="s">
        <v>211</v>
      </c>
      <c r="B54" s="81"/>
      <c r="C54" s="94">
        <v>1.4</v>
      </c>
      <c r="D54" s="81"/>
      <c r="E54" s="73" t="s">
        <v>34</v>
      </c>
      <c r="F54" s="81"/>
      <c r="G54" s="218">
        <v>18.5</v>
      </c>
      <c r="H54" s="81"/>
      <c r="I54" s="86">
        <f>C54*G54</f>
        <v>25.9</v>
      </c>
      <c r="J54" s="2"/>
      <c r="L54" s="8"/>
      <c r="M54" s="8"/>
      <c r="N54" s="8"/>
    </row>
    <row r="55" spans="1:14" x14ac:dyDescent="0.2">
      <c r="A55" s="306" t="s">
        <v>286</v>
      </c>
      <c r="B55" s="307"/>
      <c r="C55" s="94">
        <v>0.56000000000000005</v>
      </c>
      <c r="D55" s="307"/>
      <c r="E55" s="73" t="s">
        <v>34</v>
      </c>
      <c r="F55" s="307"/>
      <c r="G55" s="218">
        <v>18.5</v>
      </c>
      <c r="H55" s="307"/>
      <c r="I55" s="86">
        <f>C55*G55</f>
        <v>10.360000000000001</v>
      </c>
      <c r="J55" s="2"/>
      <c r="L55" s="8"/>
      <c r="M55" s="8"/>
      <c r="N55" s="8"/>
    </row>
    <row r="56" spans="1:14" x14ac:dyDescent="0.2">
      <c r="A56" s="70" t="s">
        <v>159</v>
      </c>
      <c r="B56" s="81"/>
      <c r="C56" s="70">
        <v>0.55000000000000004</v>
      </c>
      <c r="D56" s="81"/>
      <c r="E56" s="73" t="s">
        <v>34</v>
      </c>
      <c r="F56" s="81"/>
      <c r="G56" s="218">
        <v>10.65</v>
      </c>
      <c r="H56" s="81"/>
      <c r="I56" s="86">
        <f>C56*G56</f>
        <v>5.8575000000000008</v>
      </c>
      <c r="J56" s="2"/>
      <c r="L56" s="8"/>
      <c r="M56" s="8"/>
      <c r="N56" s="8"/>
    </row>
    <row r="57" spans="1:14" ht="5.25" customHeight="1" x14ac:dyDescent="0.2">
      <c r="A57" s="81"/>
      <c r="B57" s="81"/>
      <c r="C57" s="81"/>
      <c r="D57" s="81"/>
      <c r="E57" s="82"/>
      <c r="F57" s="81"/>
      <c r="G57" s="83"/>
      <c r="H57" s="81"/>
      <c r="I57" s="86"/>
      <c r="J57" s="2"/>
      <c r="L57" s="8"/>
      <c r="M57" s="8"/>
      <c r="N57" s="8"/>
    </row>
    <row r="58" spans="1:14" x14ac:dyDescent="0.2">
      <c r="A58" s="192" t="s">
        <v>19</v>
      </c>
      <c r="B58" s="81"/>
      <c r="C58" s="81"/>
      <c r="D58" s="81"/>
      <c r="E58" s="82"/>
      <c r="F58" s="81"/>
      <c r="G58" s="83"/>
      <c r="H58" s="81"/>
      <c r="I58" s="87">
        <f>SUM(I59:I61)</f>
        <v>149.39999999999998</v>
      </c>
      <c r="J58" s="2"/>
      <c r="L58" s="8"/>
      <c r="M58" s="8"/>
      <c r="N58" s="8"/>
    </row>
    <row r="59" spans="1:14" x14ac:dyDescent="0.2">
      <c r="A59" s="92" t="s">
        <v>20</v>
      </c>
      <c r="B59" s="81"/>
      <c r="C59" s="70">
        <v>1</v>
      </c>
      <c r="D59" s="81"/>
      <c r="E59" s="73" t="s">
        <v>151</v>
      </c>
      <c r="F59" s="81"/>
      <c r="G59" s="218">
        <v>45</v>
      </c>
      <c r="H59" s="81"/>
      <c r="I59" s="86">
        <f>C59*G59</f>
        <v>45</v>
      </c>
      <c r="J59" s="2"/>
      <c r="L59" s="8"/>
      <c r="M59" s="8"/>
      <c r="N59" s="8"/>
    </row>
    <row r="60" spans="1:14" x14ac:dyDescent="0.2">
      <c r="A60" s="70" t="s">
        <v>184</v>
      </c>
      <c r="B60" s="81"/>
      <c r="C60" s="70">
        <v>36</v>
      </c>
      <c r="D60" s="81"/>
      <c r="E60" s="73" t="s">
        <v>83</v>
      </c>
      <c r="F60" s="81"/>
      <c r="G60" s="220">
        <v>2.9</v>
      </c>
      <c r="H60" s="81"/>
      <c r="I60" s="86">
        <f>C60*G60</f>
        <v>104.39999999999999</v>
      </c>
      <c r="J60" s="2"/>
      <c r="L60" s="8"/>
      <c r="M60" s="8"/>
      <c r="N60" s="8"/>
    </row>
    <row r="61" spans="1:14" x14ac:dyDescent="0.2">
      <c r="A61" s="70"/>
      <c r="B61" s="81"/>
      <c r="C61" s="70"/>
      <c r="D61" s="81"/>
      <c r="E61" s="73"/>
      <c r="F61" s="81"/>
      <c r="G61" s="174"/>
      <c r="H61" s="81"/>
      <c r="I61" s="86">
        <f>C61*G61</f>
        <v>0</v>
      </c>
      <c r="J61" s="2"/>
      <c r="L61" s="8"/>
      <c r="M61" s="8"/>
      <c r="N61" s="8"/>
    </row>
    <row r="62" spans="1:14" ht="4.5" customHeight="1" x14ac:dyDescent="0.2">
      <c r="A62" s="188"/>
      <c r="B62" s="188"/>
      <c r="C62" s="188"/>
      <c r="D62" s="188"/>
      <c r="E62" s="185"/>
      <c r="F62" s="188"/>
      <c r="G62" s="186"/>
      <c r="H62" s="81"/>
      <c r="I62" s="86"/>
      <c r="J62" s="2"/>
      <c r="L62" s="8"/>
      <c r="M62" s="8"/>
      <c r="N62" s="8"/>
    </row>
    <row r="63" spans="1:14" x14ac:dyDescent="0.2">
      <c r="A63" s="177" t="s">
        <v>213</v>
      </c>
      <c r="B63" s="81"/>
      <c r="C63" s="81"/>
      <c r="D63" s="81"/>
      <c r="E63" s="82"/>
      <c r="F63" s="81"/>
      <c r="G63" s="81"/>
      <c r="H63" s="81"/>
      <c r="I63" s="218">
        <v>25.35</v>
      </c>
      <c r="J63" s="2"/>
      <c r="L63" s="8"/>
      <c r="M63" s="8"/>
      <c r="N63" s="8"/>
    </row>
    <row r="64" spans="1:14" ht="5.25" customHeight="1" x14ac:dyDescent="0.2">
      <c r="A64" s="81"/>
      <c r="B64" s="81"/>
      <c r="C64" s="81"/>
      <c r="D64" s="81"/>
      <c r="E64" s="82"/>
      <c r="F64" s="81"/>
      <c r="G64" s="81"/>
      <c r="H64" s="81"/>
      <c r="I64" s="86"/>
      <c r="J64" s="2"/>
      <c r="L64" s="8"/>
      <c r="M64" s="8"/>
      <c r="N64" s="8"/>
    </row>
    <row r="65" spans="1:14" x14ac:dyDescent="0.2">
      <c r="A65" s="192" t="s">
        <v>22</v>
      </c>
      <c r="B65" s="81"/>
      <c r="C65" s="81"/>
      <c r="D65" s="81"/>
      <c r="E65" s="82"/>
      <c r="F65" s="81"/>
      <c r="G65" s="81"/>
      <c r="H65" s="81"/>
      <c r="I65" s="86">
        <f>SUM(I11:I63)-(I11+I15+I24+I32+I39+I44+I51+I58)</f>
        <v>954.58300000000031</v>
      </c>
      <c r="J65" s="2"/>
      <c r="M65" s="8"/>
      <c r="N65" s="8"/>
    </row>
    <row r="66" spans="1:14" x14ac:dyDescent="0.2">
      <c r="A66" s="192" t="s">
        <v>23</v>
      </c>
      <c r="B66" s="81"/>
      <c r="C66" s="81"/>
      <c r="D66" s="81"/>
      <c r="E66" s="82"/>
      <c r="F66" s="81"/>
      <c r="G66" s="81"/>
      <c r="H66" s="81"/>
      <c r="I66" s="86">
        <f>I65/C7</f>
        <v>26.516194444444452</v>
      </c>
      <c r="J66" s="2"/>
      <c r="M66" s="8"/>
      <c r="N66" s="8"/>
    </row>
    <row r="67" spans="1:14" ht="5.25" customHeight="1" x14ac:dyDescent="0.2">
      <c r="A67" s="81"/>
      <c r="B67" s="81"/>
      <c r="C67" s="81"/>
      <c r="D67" s="81"/>
      <c r="E67" s="82"/>
      <c r="F67" s="81"/>
      <c r="G67" s="81"/>
      <c r="H67" s="81"/>
      <c r="I67" s="86"/>
      <c r="J67" s="2"/>
      <c r="L67" s="8"/>
      <c r="M67" s="8"/>
      <c r="N67" s="8"/>
    </row>
    <row r="68" spans="1:14" x14ac:dyDescent="0.2">
      <c r="A68" s="89" t="s">
        <v>24</v>
      </c>
      <c r="B68" s="89"/>
      <c r="C68" s="89"/>
      <c r="D68" s="89"/>
      <c r="E68" s="90"/>
      <c r="F68" s="89"/>
      <c r="G68" s="89"/>
      <c r="H68" s="89"/>
      <c r="I68" s="91">
        <f>I7-I65</f>
        <v>593.41699999999969</v>
      </c>
      <c r="J68" s="2"/>
      <c r="L68" s="8"/>
      <c r="M68" s="8"/>
      <c r="N68" s="8"/>
    </row>
    <row r="69" spans="1:14" ht="5.25" customHeight="1" x14ac:dyDescent="0.2">
      <c r="A69" s="81"/>
      <c r="B69" s="81"/>
      <c r="C69" s="81"/>
      <c r="D69" s="81"/>
      <c r="E69" s="82"/>
      <c r="F69" s="81"/>
      <c r="G69" s="81"/>
      <c r="H69" s="81"/>
      <c r="I69" s="86"/>
      <c r="J69" s="2"/>
      <c r="L69" s="8"/>
      <c r="M69" s="8"/>
      <c r="N69" s="8"/>
    </row>
    <row r="70" spans="1:14" x14ac:dyDescent="0.2">
      <c r="A70" s="29" t="s">
        <v>25</v>
      </c>
      <c r="B70" s="81"/>
      <c r="C70" s="81"/>
      <c r="D70" s="81"/>
      <c r="E70" s="82"/>
      <c r="F70" s="81"/>
      <c r="G70" s="81"/>
      <c r="H70" s="81"/>
      <c r="I70" s="86"/>
      <c r="J70" s="2"/>
      <c r="L70" s="8"/>
      <c r="M70" s="8"/>
      <c r="N70" s="8"/>
    </row>
    <row r="71" spans="1:14" ht="14.1" customHeight="1" x14ac:dyDescent="0.2">
      <c r="A71" s="336" t="s">
        <v>79</v>
      </c>
      <c r="B71" s="336"/>
      <c r="C71" s="336"/>
      <c r="D71" s="337"/>
      <c r="E71" s="337"/>
      <c r="F71" s="337"/>
      <c r="G71" s="337"/>
      <c r="H71" s="337"/>
      <c r="I71" s="218">
        <v>4.8899999999999997</v>
      </c>
      <c r="J71" s="2"/>
      <c r="L71" s="8"/>
      <c r="M71" s="8"/>
      <c r="N71" s="8"/>
    </row>
    <row r="72" spans="1:14" ht="14.1" customHeight="1" x14ac:dyDescent="0.2">
      <c r="A72" s="336" t="s">
        <v>77</v>
      </c>
      <c r="B72" s="336"/>
      <c r="C72" s="336"/>
      <c r="D72" s="337"/>
      <c r="E72" s="337"/>
      <c r="F72" s="337"/>
      <c r="G72" s="337"/>
      <c r="H72" s="337"/>
      <c r="I72" s="218">
        <v>161.16</v>
      </c>
      <c r="J72" s="2"/>
      <c r="L72" s="8"/>
      <c r="M72" s="8"/>
      <c r="N72" s="8"/>
    </row>
    <row r="73" spans="1:14" ht="14.1" customHeight="1" x14ac:dyDescent="0.2">
      <c r="A73" s="324" t="s">
        <v>78</v>
      </c>
      <c r="B73" s="324"/>
      <c r="C73" s="324"/>
      <c r="D73" s="337"/>
      <c r="E73" s="337"/>
      <c r="F73" s="337"/>
      <c r="G73" s="337"/>
      <c r="H73" s="337"/>
      <c r="I73" s="42"/>
      <c r="J73" s="2"/>
      <c r="L73" s="8"/>
      <c r="M73" s="8"/>
      <c r="N73" s="8"/>
    </row>
    <row r="74" spans="1:14" ht="14.1" customHeight="1" x14ac:dyDescent="0.2">
      <c r="A74" s="338" t="s">
        <v>116</v>
      </c>
      <c r="B74" s="339"/>
      <c r="C74" s="339"/>
      <c r="D74" s="337"/>
      <c r="E74" s="337"/>
      <c r="F74" s="337"/>
      <c r="G74" s="337"/>
      <c r="H74" s="337"/>
      <c r="I74" s="218">
        <v>35</v>
      </c>
      <c r="J74" s="2"/>
      <c r="L74" s="8"/>
      <c r="M74" s="8"/>
      <c r="N74" s="8"/>
    </row>
    <row r="75" spans="1:14" ht="14.1" customHeight="1" x14ac:dyDescent="0.2">
      <c r="A75" s="324" t="s">
        <v>165</v>
      </c>
      <c r="B75" s="324"/>
      <c r="C75" s="324"/>
      <c r="D75" s="337"/>
      <c r="E75" s="337"/>
      <c r="F75" s="337"/>
      <c r="G75" s="337"/>
      <c r="H75" s="337"/>
      <c r="I75" s="218">
        <v>350</v>
      </c>
      <c r="J75" s="2"/>
      <c r="L75" s="8"/>
      <c r="M75" s="8"/>
      <c r="N75" s="8"/>
    </row>
    <row r="76" spans="1:14" ht="14.1" customHeight="1" x14ac:dyDescent="0.2">
      <c r="A76" s="324" t="s">
        <v>164</v>
      </c>
      <c r="B76" s="324"/>
      <c r="C76" s="324"/>
      <c r="D76" s="337"/>
      <c r="E76" s="337"/>
      <c r="F76" s="337"/>
      <c r="G76" s="337"/>
      <c r="H76" s="337"/>
      <c r="I76" s="218">
        <v>24</v>
      </c>
      <c r="J76" s="2"/>
      <c r="L76" s="8"/>
      <c r="M76" s="8"/>
      <c r="N76" s="8"/>
    </row>
    <row r="77" spans="1:14" ht="14.1" customHeight="1" x14ac:dyDescent="0.2">
      <c r="A77" s="339" t="s">
        <v>26</v>
      </c>
      <c r="B77" s="339"/>
      <c r="C77" s="339"/>
      <c r="D77" s="337"/>
      <c r="E77" s="337"/>
      <c r="F77" s="337"/>
      <c r="G77" s="337"/>
      <c r="H77" s="337"/>
      <c r="I77" s="218">
        <v>75</v>
      </c>
      <c r="J77" s="2"/>
      <c r="L77" s="8"/>
      <c r="M77" s="8"/>
      <c r="N77" s="8"/>
    </row>
    <row r="78" spans="1:14" ht="14.1" customHeight="1" x14ac:dyDescent="0.2">
      <c r="A78" s="319"/>
      <c r="B78" s="319"/>
      <c r="C78" s="319"/>
      <c r="D78" s="320"/>
      <c r="E78" s="320"/>
      <c r="F78" s="320"/>
      <c r="G78" s="320"/>
      <c r="H78" s="320"/>
      <c r="I78" s="72"/>
      <c r="J78" s="2"/>
      <c r="L78" s="8"/>
      <c r="M78" s="8"/>
      <c r="N78" s="8"/>
    </row>
    <row r="79" spans="1:14" ht="5.25" customHeight="1" x14ac:dyDescent="0.2">
      <c r="A79" s="81"/>
      <c r="B79" s="81"/>
      <c r="C79" s="81"/>
      <c r="D79" s="81"/>
      <c r="E79" s="82"/>
      <c r="F79" s="81"/>
      <c r="G79" s="81"/>
      <c r="H79" s="81"/>
      <c r="I79" s="86"/>
      <c r="J79" s="2"/>
      <c r="L79" s="8"/>
      <c r="M79" s="8"/>
      <c r="N79" s="8"/>
    </row>
    <row r="80" spans="1:14" x14ac:dyDescent="0.2">
      <c r="A80" s="192" t="s">
        <v>27</v>
      </c>
      <c r="B80" s="81"/>
      <c r="C80" s="81"/>
      <c r="D80" s="81"/>
      <c r="E80" s="82"/>
      <c r="F80" s="81"/>
      <c r="G80" s="81"/>
      <c r="H80" s="81"/>
      <c r="I80" s="86">
        <f>SUM(I70:I78)</f>
        <v>650.04999999999995</v>
      </c>
      <c r="J80" s="2"/>
      <c r="L80" s="8"/>
      <c r="M80" s="8"/>
      <c r="N80" s="8"/>
    </row>
    <row r="81" spans="1:14" x14ac:dyDescent="0.2">
      <c r="A81" s="192" t="s">
        <v>28</v>
      </c>
      <c r="B81" s="81"/>
      <c r="C81" s="81"/>
      <c r="D81" s="81"/>
      <c r="E81" s="82"/>
      <c r="F81" s="81"/>
      <c r="G81" s="81"/>
      <c r="H81" s="81"/>
      <c r="I81" s="86">
        <f>I80/C7</f>
        <v>18.056944444444444</v>
      </c>
      <c r="J81" s="2"/>
      <c r="L81" s="8"/>
      <c r="M81" s="8"/>
      <c r="N81" s="8"/>
    </row>
    <row r="82" spans="1:14" x14ac:dyDescent="0.2">
      <c r="A82" s="81"/>
      <c r="B82" s="81"/>
      <c r="C82" s="81"/>
      <c r="D82" s="81"/>
      <c r="E82" s="82"/>
      <c r="F82" s="81"/>
      <c r="G82" s="81"/>
      <c r="H82" s="81"/>
      <c r="I82" s="86"/>
      <c r="J82" s="2"/>
      <c r="L82" s="8"/>
      <c r="M82" s="8"/>
      <c r="N82" s="8"/>
    </row>
    <row r="83" spans="1:14" x14ac:dyDescent="0.2">
      <c r="A83" s="192" t="s">
        <v>29</v>
      </c>
      <c r="B83" s="81"/>
      <c r="C83" s="81"/>
      <c r="D83" s="81"/>
      <c r="E83" s="82"/>
      <c r="F83" s="81"/>
      <c r="G83" s="81"/>
      <c r="H83" s="81"/>
      <c r="I83" s="86">
        <f>I65+I80</f>
        <v>1604.6330000000003</v>
      </c>
      <c r="J83" s="2"/>
      <c r="L83" s="8"/>
      <c r="M83" s="8"/>
      <c r="N83" s="8"/>
    </row>
    <row r="84" spans="1:14" x14ac:dyDescent="0.2">
      <c r="A84" s="192" t="s">
        <v>30</v>
      </c>
      <c r="B84" s="81"/>
      <c r="C84" s="81"/>
      <c r="D84" s="81"/>
      <c r="E84" s="82"/>
      <c r="F84" s="81"/>
      <c r="G84" s="81"/>
      <c r="H84" s="81"/>
      <c r="I84" s="86">
        <f>I83/C7</f>
        <v>44.573138888888899</v>
      </c>
      <c r="J84" s="2"/>
      <c r="L84" s="8"/>
      <c r="M84" s="8"/>
      <c r="N84" s="8"/>
    </row>
    <row r="85" spans="1:14" x14ac:dyDescent="0.2">
      <c r="A85" s="81"/>
      <c r="B85" s="81"/>
      <c r="C85" s="81"/>
      <c r="D85" s="81"/>
      <c r="E85" s="82"/>
      <c r="F85" s="81"/>
      <c r="G85" s="81"/>
      <c r="H85" s="81"/>
      <c r="I85" s="86"/>
      <c r="J85" s="2"/>
      <c r="L85" s="8"/>
      <c r="M85" s="8"/>
      <c r="N85" s="8"/>
    </row>
    <row r="86" spans="1:14" x14ac:dyDescent="0.2">
      <c r="A86" s="81" t="s">
        <v>31</v>
      </c>
      <c r="B86" s="81"/>
      <c r="C86" s="81"/>
      <c r="D86" s="81"/>
      <c r="E86" s="82"/>
      <c r="F86" s="81"/>
      <c r="G86" s="81"/>
      <c r="H86" s="81"/>
      <c r="I86" s="86">
        <f>I7-I83</f>
        <v>-56.633000000000266</v>
      </c>
      <c r="J86" s="2"/>
      <c r="L86" s="8"/>
      <c r="M86" s="8"/>
      <c r="N86" s="8"/>
    </row>
    <row r="87" spans="1:14" x14ac:dyDescent="0.2">
      <c r="A87" s="89"/>
      <c r="B87" s="89"/>
      <c r="C87" s="89"/>
      <c r="D87" s="89"/>
      <c r="E87" s="90"/>
      <c r="F87" s="89"/>
      <c r="G87" s="89"/>
      <c r="H87" s="89"/>
      <c r="I87" s="93"/>
      <c r="J87" s="5"/>
      <c r="L87" s="8"/>
      <c r="M87" s="8"/>
      <c r="N87" s="8"/>
    </row>
    <row r="88" spans="1:14" x14ac:dyDescent="0.2">
      <c r="A88" s="15" t="s">
        <v>91</v>
      </c>
      <c r="B88" s="15"/>
      <c r="C88" s="15"/>
      <c r="D88" s="15"/>
      <c r="E88" s="16"/>
      <c r="F88" s="15"/>
      <c r="G88" s="15"/>
      <c r="H88" s="15"/>
      <c r="I88" s="15"/>
      <c r="J88" s="15"/>
      <c r="L88" s="8"/>
      <c r="M88" s="8"/>
      <c r="N88" s="8"/>
    </row>
    <row r="89" spans="1:14" s="67" customFormat="1" x14ac:dyDescent="0.2">
      <c r="A89" s="322" t="s">
        <v>98</v>
      </c>
      <c r="B89" s="322"/>
      <c r="C89" s="322"/>
      <c r="D89" s="322"/>
      <c r="E89" s="322"/>
      <c r="F89" s="322"/>
      <c r="G89" s="322"/>
      <c r="H89" s="322"/>
      <c r="I89" s="322"/>
      <c r="J89" s="71"/>
      <c r="L89" s="69"/>
      <c r="M89" s="69"/>
      <c r="N89" s="69"/>
    </row>
    <row r="90" spans="1:14" s="67" customFormat="1" x14ac:dyDescent="0.2">
      <c r="A90" s="323"/>
      <c r="B90" s="323"/>
      <c r="C90" s="323"/>
      <c r="D90" s="323"/>
      <c r="E90" s="323"/>
      <c r="F90" s="323"/>
      <c r="G90" s="323"/>
      <c r="H90" s="323"/>
      <c r="I90" s="323"/>
      <c r="J90" s="71"/>
      <c r="L90" s="69"/>
      <c r="M90" s="69"/>
      <c r="N90" s="69"/>
    </row>
    <row r="91" spans="1:14" s="67" customFormat="1" x14ac:dyDescent="0.2">
      <c r="A91" s="325"/>
      <c r="B91" s="325"/>
      <c r="C91" s="325"/>
      <c r="D91" s="325"/>
      <c r="E91" s="325"/>
      <c r="F91" s="325"/>
      <c r="G91" s="325"/>
      <c r="H91" s="325"/>
      <c r="I91" s="325"/>
      <c r="J91" s="71"/>
      <c r="L91" s="69"/>
      <c r="M91" s="69"/>
      <c r="N91" s="69"/>
    </row>
    <row r="92" spans="1:14" s="67" customFormat="1" x14ac:dyDescent="0.2">
      <c r="A92" s="325"/>
      <c r="B92" s="325"/>
      <c r="C92" s="325"/>
      <c r="D92" s="325"/>
      <c r="E92" s="325"/>
      <c r="F92" s="325"/>
      <c r="G92" s="325"/>
      <c r="H92" s="325"/>
      <c r="I92" s="325"/>
      <c r="J92" s="71"/>
      <c r="L92" s="69"/>
      <c r="M92" s="69"/>
      <c r="N92" s="69"/>
    </row>
    <row r="93" spans="1:14" s="67" customFormat="1" x14ac:dyDescent="0.2">
      <c r="A93" s="325"/>
      <c r="B93" s="325"/>
      <c r="C93" s="325"/>
      <c r="D93" s="325"/>
      <c r="E93" s="325"/>
      <c r="F93" s="325"/>
      <c r="G93" s="325"/>
      <c r="H93" s="325"/>
      <c r="I93" s="325"/>
      <c r="J93" s="71"/>
      <c r="L93" s="69"/>
      <c r="M93" s="69"/>
      <c r="N93" s="69"/>
    </row>
    <row r="94" spans="1:14" x14ac:dyDescent="0.2">
      <c r="A94" s="11"/>
      <c r="B94" s="11"/>
      <c r="C94" s="11"/>
      <c r="D94" s="11"/>
      <c r="E94" s="12"/>
      <c r="F94" s="11"/>
      <c r="G94" s="11"/>
      <c r="H94" s="11"/>
      <c r="I94" s="11"/>
      <c r="J94" s="11"/>
      <c r="L94" s="8"/>
      <c r="M94" s="8"/>
      <c r="N94" s="8"/>
    </row>
    <row r="95" spans="1:14" x14ac:dyDescent="0.2">
      <c r="A95" s="30" t="s">
        <v>66</v>
      </c>
      <c r="B95" s="11"/>
      <c r="C95" s="20" t="s">
        <v>70</v>
      </c>
      <c r="D95" s="11"/>
      <c r="E95" s="12" t="s">
        <v>68</v>
      </c>
      <c r="F95" s="11"/>
      <c r="G95" s="20" t="s">
        <v>69</v>
      </c>
      <c r="H95" s="180"/>
      <c r="I95" s="180"/>
      <c r="J95" s="11"/>
      <c r="L95" s="8"/>
      <c r="M95" s="8"/>
      <c r="N95" s="8"/>
    </row>
    <row r="96" spans="1:14" x14ac:dyDescent="0.2">
      <c r="A96" s="11"/>
      <c r="B96" s="11"/>
      <c r="C96" s="43">
        <v>0.1</v>
      </c>
      <c r="D96" s="11"/>
      <c r="E96" s="12"/>
      <c r="F96" s="11"/>
      <c r="G96" s="43">
        <v>0.1</v>
      </c>
      <c r="H96" s="180"/>
      <c r="I96" s="180"/>
      <c r="J96" s="11"/>
      <c r="L96" s="8"/>
      <c r="M96" s="8"/>
      <c r="N96" s="8"/>
    </row>
    <row r="97" spans="1:14" x14ac:dyDescent="0.2">
      <c r="A97" s="11"/>
      <c r="B97" s="11"/>
      <c r="C97" s="22"/>
      <c r="D97" s="13"/>
      <c r="E97" s="21" t="s">
        <v>67</v>
      </c>
      <c r="F97" s="13"/>
      <c r="G97" s="22"/>
      <c r="H97" s="180"/>
      <c r="I97" s="180"/>
      <c r="J97" s="11"/>
      <c r="L97" s="8"/>
      <c r="M97" s="8"/>
      <c r="N97" s="8"/>
    </row>
    <row r="98" spans="1:14" x14ac:dyDescent="0.2">
      <c r="A98" s="31" t="s">
        <v>49</v>
      </c>
      <c r="B98" s="11"/>
      <c r="C98" s="17">
        <f>E98*(1-C96)</f>
        <v>32.4</v>
      </c>
      <c r="D98" s="18"/>
      <c r="E98" s="19">
        <f>C7</f>
        <v>36</v>
      </c>
      <c r="F98" s="18"/>
      <c r="G98" s="37">
        <f>E98*(1+G96)</f>
        <v>39.6</v>
      </c>
      <c r="H98" s="180"/>
      <c r="I98" s="180"/>
      <c r="J98" s="11"/>
      <c r="L98" s="8"/>
      <c r="M98" s="8"/>
      <c r="N98" s="8"/>
    </row>
    <row r="99" spans="1:14" ht="4.5" customHeight="1" x14ac:dyDescent="0.2">
      <c r="A99" s="11"/>
      <c r="B99" s="11"/>
      <c r="C99" s="11"/>
      <c r="D99" s="11"/>
      <c r="E99" s="12"/>
      <c r="F99" s="11"/>
      <c r="G99" s="11"/>
      <c r="H99" s="180"/>
      <c r="I99" s="180"/>
      <c r="J99" s="11"/>
      <c r="L99" s="8"/>
      <c r="M99" s="8"/>
      <c r="N99" s="8"/>
    </row>
    <row r="100" spans="1:14" x14ac:dyDescent="0.2">
      <c r="A100" s="11" t="s">
        <v>71</v>
      </c>
      <c r="B100" s="11"/>
      <c r="C100" s="23">
        <f>$I$65/C98</f>
        <v>29.462438271604949</v>
      </c>
      <c r="D100" s="11"/>
      <c r="E100" s="23">
        <f>$I$65/E98</f>
        <v>26.516194444444452</v>
      </c>
      <c r="F100" s="11"/>
      <c r="G100" s="23">
        <f>$I$65/G98</f>
        <v>24.105631313131319</v>
      </c>
      <c r="H100" s="180"/>
      <c r="I100" s="180"/>
      <c r="J100" s="11"/>
      <c r="L100" s="8"/>
      <c r="M100" s="8"/>
      <c r="N100" s="8"/>
    </row>
    <row r="101" spans="1:14" ht="4.5" customHeight="1" x14ac:dyDescent="0.2">
      <c r="A101" s="11"/>
      <c r="B101" s="11"/>
      <c r="C101" s="11"/>
      <c r="D101" s="11"/>
      <c r="E101" s="12"/>
      <c r="F101" s="11"/>
      <c r="G101" s="11"/>
      <c r="H101" s="180"/>
      <c r="I101" s="180"/>
      <c r="J101" s="11"/>
      <c r="L101" s="8"/>
      <c r="M101" s="8"/>
      <c r="N101" s="8"/>
    </row>
    <row r="102" spans="1:14" x14ac:dyDescent="0.2">
      <c r="A102" s="11" t="s">
        <v>72</v>
      </c>
      <c r="B102" s="11"/>
      <c r="C102" s="23">
        <f>$I$80/C98</f>
        <v>20.063271604938272</v>
      </c>
      <c r="D102" s="11"/>
      <c r="E102" s="23">
        <f>$I$80/E98</f>
        <v>18.056944444444444</v>
      </c>
      <c r="F102" s="11"/>
      <c r="G102" s="23">
        <f>$I$80/G98</f>
        <v>16.415404040404038</v>
      </c>
      <c r="H102" s="180"/>
      <c r="I102" s="180"/>
      <c r="J102" s="11"/>
      <c r="L102" s="8"/>
      <c r="M102" s="8"/>
      <c r="N102" s="8"/>
    </row>
    <row r="103" spans="1:14" ht="3.75" customHeight="1" x14ac:dyDescent="0.2">
      <c r="A103" s="11"/>
      <c r="B103" s="11"/>
      <c r="C103" s="11"/>
      <c r="D103" s="11"/>
      <c r="E103" s="12"/>
      <c r="F103" s="11"/>
      <c r="G103" s="11"/>
      <c r="H103" s="180"/>
      <c r="I103" s="180"/>
      <c r="J103" s="11"/>
      <c r="L103" s="8"/>
      <c r="M103" s="8"/>
      <c r="N103" s="8"/>
    </row>
    <row r="104" spans="1:14" x14ac:dyDescent="0.2">
      <c r="A104" s="11" t="s">
        <v>73</v>
      </c>
      <c r="B104" s="11"/>
      <c r="C104" s="23">
        <f>$I$83/C98</f>
        <v>49.525709876543218</v>
      </c>
      <c r="D104" s="11"/>
      <c r="E104" s="23">
        <f>$I$83/E98</f>
        <v>44.573138888888899</v>
      </c>
      <c r="F104" s="11"/>
      <c r="G104" s="23">
        <f>$I$83/G98</f>
        <v>40.52103535353536</v>
      </c>
      <c r="H104" s="180"/>
      <c r="I104" s="180"/>
      <c r="J104" s="11"/>
      <c r="L104" s="8"/>
      <c r="M104" s="8"/>
      <c r="N104" s="8"/>
    </row>
    <row r="105" spans="1:14" ht="5.25" customHeight="1" x14ac:dyDescent="0.2">
      <c r="A105" s="15"/>
      <c r="B105" s="15"/>
      <c r="C105" s="15"/>
      <c r="D105" s="15"/>
      <c r="E105" s="16"/>
      <c r="F105" s="15"/>
      <c r="G105" s="15"/>
      <c r="H105" s="184"/>
      <c r="I105" s="184"/>
      <c r="J105" s="11"/>
      <c r="L105" s="8"/>
      <c r="M105" s="8"/>
      <c r="N105" s="8"/>
    </row>
    <row r="106" spans="1:14" x14ac:dyDescent="0.2">
      <c r="A106" s="11"/>
      <c r="B106" s="11"/>
      <c r="C106" s="11"/>
      <c r="D106" s="11"/>
      <c r="E106" s="12"/>
      <c r="F106" s="11"/>
      <c r="G106" s="11"/>
      <c r="H106" s="180"/>
      <c r="I106" s="180"/>
      <c r="J106" s="11"/>
      <c r="L106" s="8"/>
      <c r="M106" s="8"/>
      <c r="N106" s="8"/>
    </row>
    <row r="107" spans="1:14" x14ac:dyDescent="0.2">
      <c r="A107" s="11"/>
      <c r="B107" s="11"/>
      <c r="C107" s="13"/>
      <c r="D107" s="13"/>
      <c r="E107" s="14" t="s">
        <v>49</v>
      </c>
      <c r="F107" s="13"/>
      <c r="G107" s="13"/>
      <c r="H107" s="180"/>
      <c r="I107" s="180"/>
      <c r="J107" s="11"/>
      <c r="L107" s="8"/>
      <c r="M107" s="8"/>
      <c r="N107" s="8"/>
    </row>
    <row r="108" spans="1:14" x14ac:dyDescent="0.2">
      <c r="A108" s="31" t="s">
        <v>67</v>
      </c>
      <c r="B108" s="11"/>
      <c r="C108" s="26">
        <f>E108*(1-C96)</f>
        <v>38.700000000000003</v>
      </c>
      <c r="D108" s="18"/>
      <c r="E108" s="24">
        <f>G7</f>
        <v>43</v>
      </c>
      <c r="F108" s="18"/>
      <c r="G108" s="26">
        <f>E108*(1+G96)</f>
        <v>47.300000000000004</v>
      </c>
      <c r="H108" s="180"/>
      <c r="I108" s="180"/>
      <c r="J108" s="11"/>
      <c r="L108" s="8"/>
      <c r="M108" s="8"/>
      <c r="N108" s="8"/>
    </row>
    <row r="109" spans="1:14" ht="4.5" customHeight="1" x14ac:dyDescent="0.2">
      <c r="A109" s="11"/>
      <c r="B109" s="11"/>
      <c r="C109" s="11"/>
      <c r="D109" s="11"/>
      <c r="E109" s="12"/>
      <c r="F109" s="11"/>
      <c r="G109" s="11"/>
      <c r="H109" s="180"/>
      <c r="I109" s="180"/>
      <c r="J109" s="11"/>
      <c r="L109" s="8"/>
      <c r="M109" s="8"/>
      <c r="N109" s="8"/>
    </row>
    <row r="110" spans="1:14" x14ac:dyDescent="0.2">
      <c r="A110" s="11" t="s">
        <v>71</v>
      </c>
      <c r="B110" s="11"/>
      <c r="C110" s="25">
        <f>$I$65/C108</f>
        <v>24.666227390180886</v>
      </c>
      <c r="D110" s="11"/>
      <c r="E110" s="25">
        <f>$I$65/E108</f>
        <v>22.199604651162797</v>
      </c>
      <c r="F110" s="11"/>
      <c r="G110" s="25">
        <f>$I$65/G108</f>
        <v>20.18145877378436</v>
      </c>
      <c r="H110" s="180"/>
      <c r="I110" s="180"/>
      <c r="J110" s="11"/>
      <c r="L110" s="8"/>
      <c r="M110" s="8"/>
      <c r="N110" s="8"/>
    </row>
    <row r="111" spans="1:14" ht="3" customHeight="1" x14ac:dyDescent="0.2">
      <c r="A111" s="11"/>
      <c r="B111" s="11"/>
      <c r="C111" s="11"/>
      <c r="D111" s="11"/>
      <c r="E111" s="12"/>
      <c r="F111" s="11"/>
      <c r="G111" s="11"/>
      <c r="H111" s="180"/>
      <c r="I111" s="180"/>
      <c r="J111" s="11"/>
      <c r="L111" s="8"/>
      <c r="M111" s="8"/>
      <c r="N111" s="8"/>
    </row>
    <row r="112" spans="1:14" x14ac:dyDescent="0.2">
      <c r="A112" s="11" t="s">
        <v>72</v>
      </c>
      <c r="B112" s="11"/>
      <c r="C112" s="25">
        <f>$I$80/C108</f>
        <v>16.797157622739014</v>
      </c>
      <c r="D112" s="11"/>
      <c r="E112" s="25">
        <f>$I$80/E108</f>
        <v>15.117441860465116</v>
      </c>
      <c r="F112" s="11"/>
      <c r="G112" s="25">
        <f>$I$80/G108</f>
        <v>13.743128964059194</v>
      </c>
      <c r="H112" s="180"/>
      <c r="I112" s="180"/>
      <c r="J112" s="11"/>
      <c r="L112" s="8"/>
      <c r="M112" s="8"/>
      <c r="N112" s="8"/>
    </row>
    <row r="113" spans="1:14" ht="3.75" customHeight="1" x14ac:dyDescent="0.2">
      <c r="A113" s="11"/>
      <c r="B113" s="11"/>
      <c r="C113" s="11"/>
      <c r="D113" s="11"/>
      <c r="E113" s="12"/>
      <c r="F113" s="11"/>
      <c r="G113" s="11"/>
      <c r="H113" s="180"/>
      <c r="I113" s="180"/>
      <c r="J113" s="11"/>
      <c r="L113" s="8"/>
      <c r="M113" s="8"/>
      <c r="N113" s="8"/>
    </row>
    <row r="114" spans="1:14" x14ac:dyDescent="0.2">
      <c r="A114" s="11" t="s">
        <v>73</v>
      </c>
      <c r="B114" s="11"/>
      <c r="C114" s="25">
        <f>$I$83/C108</f>
        <v>41.4633850129199</v>
      </c>
      <c r="D114" s="11"/>
      <c r="E114" s="25">
        <f>$I$83/E108</f>
        <v>37.317046511627915</v>
      </c>
      <c r="F114" s="11"/>
      <c r="G114" s="25">
        <f>$I$83/G108</f>
        <v>33.924587737843552</v>
      </c>
      <c r="H114" s="180"/>
      <c r="I114" s="180"/>
      <c r="J114" s="11"/>
      <c r="L114" s="8"/>
      <c r="M114" s="8"/>
      <c r="N114" s="8"/>
    </row>
    <row r="115" spans="1:14" ht="5.25" customHeight="1" x14ac:dyDescent="0.2">
      <c r="A115" s="11"/>
      <c r="B115" s="11"/>
      <c r="C115" s="11"/>
      <c r="D115" s="11"/>
      <c r="E115" s="12"/>
      <c r="F115" s="11"/>
      <c r="G115" s="11"/>
      <c r="H115" s="180"/>
      <c r="I115" s="180"/>
      <c r="J115" s="11"/>
      <c r="L115" s="8"/>
      <c r="M115" s="8"/>
      <c r="N115" s="8"/>
    </row>
    <row r="116" spans="1:14" x14ac:dyDescent="0.2">
      <c r="A116" s="13"/>
      <c r="B116" s="13"/>
      <c r="C116" s="13"/>
      <c r="D116" s="13"/>
      <c r="E116" s="14"/>
      <c r="F116" s="13"/>
      <c r="G116" s="13"/>
      <c r="H116" s="187"/>
      <c r="I116" s="187"/>
      <c r="J116" s="11"/>
      <c r="L116" s="8"/>
      <c r="M116" s="8"/>
      <c r="N116" s="8"/>
    </row>
    <row r="117" spans="1:14" x14ac:dyDescent="0.2">
      <c r="A117" s="11"/>
      <c r="B117" s="11"/>
      <c r="C117" s="11"/>
      <c r="D117" s="11"/>
      <c r="E117" s="12"/>
      <c r="F117" s="11"/>
      <c r="G117" s="11"/>
      <c r="H117" s="11"/>
      <c r="I117" s="11"/>
      <c r="J117" s="11"/>
      <c r="L117" s="8"/>
      <c r="M117" s="8"/>
      <c r="N117" s="8"/>
    </row>
    <row r="118" spans="1:14" x14ac:dyDescent="0.2">
      <c r="A118" s="28" t="s">
        <v>76</v>
      </c>
      <c r="B118" s="11"/>
      <c r="C118" s="324"/>
      <c r="D118" s="324"/>
      <c r="E118" s="324"/>
      <c r="F118" s="45"/>
      <c r="G118" s="45"/>
      <c r="H118" s="11"/>
      <c r="I118" s="11"/>
      <c r="J118" s="11"/>
      <c r="L118" s="8"/>
      <c r="M118" s="8"/>
      <c r="N118" s="8"/>
    </row>
    <row r="119" spans="1:14" x14ac:dyDescent="0.2">
      <c r="A119" s="28" t="s">
        <v>74</v>
      </c>
      <c r="B119" s="11"/>
      <c r="C119" s="324"/>
      <c r="D119" s="324"/>
      <c r="E119" s="324"/>
      <c r="F119" s="324"/>
      <c r="G119" s="324"/>
      <c r="H119" s="11"/>
      <c r="I119" s="11"/>
      <c r="J119" s="11"/>
      <c r="L119" s="8"/>
      <c r="M119" s="8"/>
      <c r="N119" s="8"/>
    </row>
    <row r="120" spans="1:14" x14ac:dyDescent="0.2">
      <c r="A120" s="28" t="s">
        <v>75</v>
      </c>
      <c r="B120" s="11"/>
      <c r="C120" s="324"/>
      <c r="D120" s="324"/>
      <c r="E120" s="324"/>
      <c r="F120" s="324"/>
      <c r="G120" s="324"/>
      <c r="H120" s="11"/>
      <c r="I120" s="11"/>
      <c r="J120" s="11"/>
      <c r="L120" s="8"/>
      <c r="M120" s="8"/>
      <c r="N120" s="8"/>
    </row>
    <row r="121" spans="1:14" x14ac:dyDescent="0.2">
      <c r="A121" s="11"/>
      <c r="B121" s="11"/>
      <c r="C121" s="324"/>
      <c r="D121" s="324"/>
      <c r="E121" s="324"/>
      <c r="F121" s="324"/>
      <c r="G121" s="324"/>
      <c r="H121" s="11"/>
      <c r="I121" s="11"/>
      <c r="J121" s="11"/>
      <c r="L121" s="8"/>
      <c r="M121" s="8"/>
      <c r="N121" s="8"/>
    </row>
    <row r="122" spans="1:14" x14ac:dyDescent="0.2">
      <c r="A122" s="11"/>
      <c r="B122" s="11"/>
      <c r="C122" s="324"/>
      <c r="D122" s="324"/>
      <c r="E122" s="324"/>
      <c r="F122" s="324"/>
      <c r="G122" s="324"/>
      <c r="H122" s="11"/>
      <c r="I122" s="11"/>
      <c r="J122" s="11"/>
      <c r="L122" s="8"/>
      <c r="M122" s="8"/>
      <c r="N122" s="8"/>
    </row>
    <row r="123" spans="1:14" x14ac:dyDescent="0.2">
      <c r="A123" s="11"/>
      <c r="B123" s="11"/>
      <c r="C123" s="11"/>
      <c r="D123" s="11"/>
      <c r="E123" s="12"/>
      <c r="F123" s="11"/>
      <c r="G123" s="11"/>
      <c r="H123" s="11"/>
      <c r="I123" s="11"/>
      <c r="J123" s="11"/>
      <c r="L123" s="8"/>
      <c r="M123" s="8"/>
      <c r="N123" s="8"/>
    </row>
  </sheetData>
  <sheetProtection sheet="1" objects="1" scenarios="1"/>
  <mergeCells count="27">
    <mergeCell ref="A89:I89"/>
    <mergeCell ref="A90:I90"/>
    <mergeCell ref="C121:G121"/>
    <mergeCell ref="C122:G122"/>
    <mergeCell ref="A91:I91"/>
    <mergeCell ref="A92:I92"/>
    <mergeCell ref="A93:I93"/>
    <mergeCell ref="C118:E118"/>
    <mergeCell ref="C119:G119"/>
    <mergeCell ref="C120:G120"/>
    <mergeCell ref="A76:C76"/>
    <mergeCell ref="D76:H76"/>
    <mergeCell ref="A77:C77"/>
    <mergeCell ref="D77:H77"/>
    <mergeCell ref="A78:C78"/>
    <mergeCell ref="D78:H78"/>
    <mergeCell ref="A73:C73"/>
    <mergeCell ref="D73:H73"/>
    <mergeCell ref="A74:C74"/>
    <mergeCell ref="D74:H74"/>
    <mergeCell ref="A75:C75"/>
    <mergeCell ref="D75:H75"/>
    <mergeCell ref="A1:J1"/>
    <mergeCell ref="A71:C71"/>
    <mergeCell ref="D71:H71"/>
    <mergeCell ref="A72:C72"/>
    <mergeCell ref="D72:H72"/>
  </mergeCells>
  <pageMargins left="1.25" right="0.75" top="0.25" bottom="0.75" header="0.5" footer="0.5"/>
  <pageSetup scale="86" orientation="portrait" copies="2" r:id="rId1"/>
  <headerFooter alignWithMargins="0">
    <oddFooter>&amp;L&amp;A&amp;CUniversity of Idaho&amp;RAERS Dept</oddFooter>
  </headerFooter>
  <rowBreaks count="1" manualBreakCount="1">
    <brk id="6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zoomScaleNormal="100" workbookViewId="0">
      <selection sqref="A1:J1"/>
    </sheetView>
  </sheetViews>
  <sheetFormatPr defaultRowHeight="12.75" x14ac:dyDescent="0.2"/>
  <cols>
    <col min="1" max="1" width="26.7109375" customWidth="1"/>
    <col min="2" max="2" width="2" customWidth="1"/>
    <col min="3" max="3" width="11.7109375" customWidth="1"/>
    <col min="4" max="4" width="1.140625" customWidth="1"/>
    <col min="5" max="5" width="10.7109375" style="1" customWidth="1"/>
    <col min="6" max="6" width="1.5703125" customWidth="1"/>
    <col min="7" max="7" width="10.7109375" customWidth="1"/>
    <col min="8" max="8" width="1.7109375" customWidth="1"/>
    <col min="9" max="9" width="16.7109375" style="8" customWidth="1"/>
    <col min="10" max="10" width="1.5703125" customWidth="1"/>
    <col min="11" max="11" width="1" customWidth="1"/>
    <col min="12" max="12" width="10.7109375" customWidth="1"/>
  </cols>
  <sheetData>
    <row r="1" spans="1:14" ht="30" customHeight="1" x14ac:dyDescent="0.2">
      <c r="A1" s="340" t="s">
        <v>299</v>
      </c>
      <c r="B1" s="340"/>
      <c r="C1" s="340"/>
      <c r="D1" s="340"/>
      <c r="E1" s="340"/>
      <c r="F1" s="340"/>
      <c r="G1" s="340"/>
      <c r="H1" s="340"/>
      <c r="I1" s="340"/>
      <c r="J1" s="340"/>
      <c r="L1" s="259">
        <v>42461</v>
      </c>
      <c r="M1" s="8"/>
    </row>
    <row r="2" spans="1:14" ht="3.75" customHeight="1" x14ac:dyDescent="0.2">
      <c r="A2" s="3"/>
      <c r="B2" s="3"/>
      <c r="C2" s="3"/>
      <c r="D2" s="3"/>
      <c r="E2" s="4"/>
      <c r="F2" s="3"/>
      <c r="G2" s="3"/>
      <c r="H2" s="3"/>
      <c r="I2" s="7"/>
      <c r="J2" s="3"/>
    </row>
    <row r="3" spans="1:14" ht="15" x14ac:dyDescent="0.2">
      <c r="A3" s="32"/>
      <c r="B3" s="32"/>
      <c r="C3" s="33" t="s">
        <v>2</v>
      </c>
      <c r="D3" s="34"/>
      <c r="E3" s="35"/>
      <c r="F3" s="34"/>
      <c r="G3" s="34" t="s">
        <v>5</v>
      </c>
      <c r="H3" s="34"/>
      <c r="I3" s="10" t="s">
        <v>8</v>
      </c>
      <c r="J3" s="2"/>
      <c r="L3" s="8"/>
      <c r="M3" s="8"/>
      <c r="N3" s="8"/>
    </row>
    <row r="4" spans="1:14" ht="15" x14ac:dyDescent="0.2">
      <c r="A4" s="36" t="s">
        <v>1</v>
      </c>
      <c r="B4" s="32"/>
      <c r="C4" s="33" t="s">
        <v>3</v>
      </c>
      <c r="D4" s="34"/>
      <c r="E4" s="35" t="s">
        <v>4</v>
      </c>
      <c r="F4" s="34"/>
      <c r="G4" s="34" t="s">
        <v>6</v>
      </c>
      <c r="H4" s="34"/>
      <c r="I4" s="10" t="s">
        <v>7</v>
      </c>
      <c r="J4" s="2"/>
      <c r="L4" s="8"/>
      <c r="M4" s="8"/>
      <c r="N4" s="8"/>
    </row>
    <row r="5" spans="1:14" ht="5.25" customHeight="1" x14ac:dyDescent="0.2">
      <c r="A5" s="21"/>
      <c r="B5" s="13"/>
      <c r="C5" s="13"/>
      <c r="D5" s="13"/>
      <c r="E5" s="14"/>
      <c r="F5" s="13"/>
      <c r="G5" s="13"/>
      <c r="H5" s="13"/>
      <c r="I5" s="5"/>
      <c r="J5" s="5"/>
      <c r="L5" s="8"/>
      <c r="M5" s="8"/>
      <c r="N5" s="8"/>
    </row>
    <row r="6" spans="1:14" x14ac:dyDescent="0.2">
      <c r="A6" s="29" t="s">
        <v>0</v>
      </c>
      <c r="B6" s="11"/>
      <c r="C6" s="11"/>
      <c r="D6" s="11"/>
      <c r="E6" s="12"/>
      <c r="F6" s="11"/>
      <c r="G6" s="11"/>
      <c r="H6" s="11"/>
      <c r="I6" s="2"/>
      <c r="J6" s="2"/>
      <c r="L6" s="8"/>
      <c r="M6" s="8"/>
      <c r="N6" s="8"/>
    </row>
    <row r="7" spans="1:14" x14ac:dyDescent="0.2">
      <c r="A7" s="171" t="s">
        <v>185</v>
      </c>
      <c r="B7" s="15"/>
      <c r="C7" s="38">
        <v>135</v>
      </c>
      <c r="D7" s="15"/>
      <c r="E7" s="39" t="s">
        <v>37</v>
      </c>
      <c r="F7" s="15"/>
      <c r="G7" s="219">
        <v>4</v>
      </c>
      <c r="H7" s="75"/>
      <c r="I7" s="78">
        <f>C7*G7</f>
        <v>540</v>
      </c>
      <c r="J7" s="68"/>
      <c r="L7" s="69"/>
      <c r="M7" s="69"/>
      <c r="N7" s="8"/>
    </row>
    <row r="8" spans="1:14" ht="6.75" customHeight="1" x14ac:dyDescent="0.2">
      <c r="A8" s="75"/>
      <c r="B8" s="75"/>
      <c r="C8" s="75"/>
      <c r="D8" s="75"/>
      <c r="E8" s="79"/>
      <c r="F8" s="75"/>
      <c r="G8" s="80"/>
      <c r="H8" s="75"/>
      <c r="I8" s="78"/>
      <c r="J8" s="68"/>
      <c r="L8" s="69"/>
      <c r="M8" s="69"/>
      <c r="N8" s="69"/>
    </row>
    <row r="9" spans="1:14" x14ac:dyDescent="0.2">
      <c r="A9" s="29" t="s">
        <v>11</v>
      </c>
      <c r="B9" s="81"/>
      <c r="C9" s="81"/>
      <c r="D9" s="81"/>
      <c r="E9" s="82"/>
      <c r="F9" s="81"/>
      <c r="G9" s="83"/>
      <c r="H9" s="81"/>
      <c r="I9" s="84"/>
      <c r="J9" s="2"/>
      <c r="L9" s="8"/>
      <c r="M9" s="8"/>
      <c r="N9" s="8"/>
    </row>
    <row r="10" spans="1:14" ht="6.75" customHeight="1" x14ac:dyDescent="0.2">
      <c r="A10" s="81"/>
      <c r="B10" s="81"/>
      <c r="C10" s="81"/>
      <c r="D10" s="81"/>
      <c r="E10" s="82"/>
      <c r="F10" s="81"/>
      <c r="G10" s="83"/>
      <c r="H10" s="81"/>
      <c r="I10" s="84"/>
      <c r="J10" s="2"/>
      <c r="L10" s="8"/>
      <c r="M10" s="8"/>
      <c r="N10" s="8"/>
    </row>
    <row r="11" spans="1:14" x14ac:dyDescent="0.2">
      <c r="A11" s="192" t="s">
        <v>12</v>
      </c>
      <c r="B11" s="81"/>
      <c r="C11" s="81"/>
      <c r="D11" s="81"/>
      <c r="E11" s="82"/>
      <c r="F11" s="81"/>
      <c r="G11" s="83"/>
      <c r="H11" s="81"/>
      <c r="I11" s="85">
        <f>SUM(I12:I13)</f>
        <v>22</v>
      </c>
      <c r="J11" s="2"/>
      <c r="L11" s="8"/>
      <c r="M11" s="8"/>
      <c r="N11" s="8"/>
    </row>
    <row r="12" spans="1:14" x14ac:dyDescent="0.2">
      <c r="A12" s="40" t="s">
        <v>186</v>
      </c>
      <c r="B12" s="11"/>
      <c r="C12" s="70">
        <v>100</v>
      </c>
      <c r="D12" s="11"/>
      <c r="E12" s="41" t="s">
        <v>32</v>
      </c>
      <c r="F12" s="11"/>
      <c r="G12" s="218">
        <v>0.22</v>
      </c>
      <c r="H12" s="81"/>
      <c r="I12" s="84">
        <f>C12*G12</f>
        <v>22</v>
      </c>
      <c r="J12" s="2"/>
      <c r="L12" s="8"/>
      <c r="M12" s="8"/>
      <c r="N12" s="8"/>
    </row>
    <row r="13" spans="1:14" x14ac:dyDescent="0.2">
      <c r="A13" s="70"/>
      <c r="B13" s="81"/>
      <c r="C13" s="70"/>
      <c r="D13" s="81"/>
      <c r="E13" s="73"/>
      <c r="F13" s="81"/>
      <c r="G13" s="174"/>
      <c r="H13" s="81"/>
      <c r="I13" s="84">
        <f>C13*G13</f>
        <v>0</v>
      </c>
      <c r="J13" s="2"/>
      <c r="L13" s="8"/>
      <c r="M13" s="8"/>
      <c r="N13" s="8"/>
    </row>
    <row r="14" spans="1:14" ht="7.5" customHeight="1" x14ac:dyDescent="0.2">
      <c r="A14" s="81"/>
      <c r="B14" s="81"/>
      <c r="C14" s="81"/>
      <c r="D14" s="81"/>
      <c r="E14" s="82"/>
      <c r="F14" s="81"/>
      <c r="G14" s="83"/>
      <c r="H14" s="81"/>
      <c r="I14" s="84"/>
      <c r="J14" s="2"/>
      <c r="L14" s="8"/>
      <c r="M14" s="8"/>
      <c r="N14" s="8"/>
    </row>
    <row r="15" spans="1:14" x14ac:dyDescent="0.2">
      <c r="A15" s="192" t="s">
        <v>13</v>
      </c>
      <c r="B15" s="81"/>
      <c r="C15" s="81"/>
      <c r="D15" s="81"/>
      <c r="E15" s="82"/>
      <c r="F15" s="81"/>
      <c r="G15" s="83"/>
      <c r="H15" s="81"/>
      <c r="I15" s="85">
        <f>SUM(I16:I22)</f>
        <v>97</v>
      </c>
      <c r="J15" s="2"/>
      <c r="L15" s="8"/>
      <c r="M15" s="8"/>
      <c r="N15" s="8"/>
    </row>
    <row r="16" spans="1:14" x14ac:dyDescent="0.2">
      <c r="A16" s="40" t="s">
        <v>146</v>
      </c>
      <c r="B16" s="11"/>
      <c r="C16" s="40">
        <v>125</v>
      </c>
      <c r="D16" s="11"/>
      <c r="E16" s="41" t="s">
        <v>32</v>
      </c>
      <c r="F16" s="11"/>
      <c r="G16" s="218">
        <v>0.55000000000000004</v>
      </c>
      <c r="H16" s="81"/>
      <c r="I16" s="84">
        <f t="shared" ref="I16:I22" si="0">C16*G16</f>
        <v>68.75</v>
      </c>
      <c r="J16" s="2"/>
      <c r="L16" s="8"/>
      <c r="M16" s="8"/>
      <c r="N16" s="8"/>
    </row>
    <row r="17" spans="1:14" x14ac:dyDescent="0.2">
      <c r="A17" s="40" t="s">
        <v>147</v>
      </c>
      <c r="B17" s="11"/>
      <c r="C17" s="40">
        <v>45</v>
      </c>
      <c r="D17" s="11"/>
      <c r="E17" s="41" t="s">
        <v>32</v>
      </c>
      <c r="F17" s="11"/>
      <c r="G17" s="218">
        <v>0.53</v>
      </c>
      <c r="H17" s="81"/>
      <c r="I17" s="84">
        <f t="shared" si="0"/>
        <v>23.85</v>
      </c>
      <c r="J17" s="2"/>
      <c r="L17" s="8"/>
      <c r="M17" s="8"/>
      <c r="N17" s="8"/>
    </row>
    <row r="18" spans="1:14" x14ac:dyDescent="0.2">
      <c r="A18" s="70" t="s">
        <v>14</v>
      </c>
      <c r="B18" s="81"/>
      <c r="C18" s="70">
        <v>10</v>
      </c>
      <c r="D18" s="81"/>
      <c r="E18" s="73" t="s">
        <v>32</v>
      </c>
      <c r="F18" s="81"/>
      <c r="G18" s="277">
        <v>0.44</v>
      </c>
      <c r="H18" s="81"/>
      <c r="I18" s="86">
        <f t="shared" si="0"/>
        <v>4.4000000000000004</v>
      </c>
      <c r="J18" s="2"/>
      <c r="L18" s="8"/>
      <c r="M18" s="8"/>
      <c r="N18" s="8"/>
    </row>
    <row r="19" spans="1:14" x14ac:dyDescent="0.2">
      <c r="A19" s="70"/>
      <c r="B19" s="81"/>
      <c r="C19" s="70"/>
      <c r="D19" s="81"/>
      <c r="E19" s="73"/>
      <c r="F19" s="81"/>
      <c r="G19" s="174"/>
      <c r="H19" s="81"/>
      <c r="I19" s="86">
        <f t="shared" si="0"/>
        <v>0</v>
      </c>
      <c r="J19" s="2"/>
      <c r="L19" s="8"/>
      <c r="M19" s="8"/>
      <c r="N19" s="8"/>
    </row>
    <row r="20" spans="1:14" x14ac:dyDescent="0.2">
      <c r="A20" s="70"/>
      <c r="B20" s="81"/>
      <c r="C20" s="70"/>
      <c r="D20" s="81"/>
      <c r="E20" s="73"/>
      <c r="F20" s="81"/>
      <c r="G20" s="174"/>
      <c r="H20" s="81"/>
      <c r="I20" s="86">
        <f t="shared" si="0"/>
        <v>0</v>
      </c>
      <c r="J20" s="2"/>
      <c r="L20" s="8"/>
      <c r="M20" s="8"/>
      <c r="N20" s="8"/>
    </row>
    <row r="21" spans="1:14" x14ac:dyDescent="0.2">
      <c r="A21" s="70"/>
      <c r="B21" s="81"/>
      <c r="C21" s="70"/>
      <c r="D21" s="81"/>
      <c r="E21" s="73"/>
      <c r="F21" s="81"/>
      <c r="G21" s="174"/>
      <c r="H21" s="81"/>
      <c r="I21" s="86">
        <f t="shared" si="0"/>
        <v>0</v>
      </c>
      <c r="J21" s="2"/>
      <c r="L21" s="8"/>
      <c r="M21" s="8"/>
      <c r="N21" s="8"/>
    </row>
    <row r="22" spans="1:14" x14ac:dyDescent="0.2">
      <c r="A22" s="70"/>
      <c r="B22" s="81"/>
      <c r="C22" s="70"/>
      <c r="D22" s="81"/>
      <c r="E22" s="73"/>
      <c r="F22" s="81"/>
      <c r="G22" s="174"/>
      <c r="H22" s="81"/>
      <c r="I22" s="86">
        <f t="shared" si="0"/>
        <v>0</v>
      </c>
      <c r="J22" s="2"/>
      <c r="L22" s="8"/>
      <c r="M22" s="8"/>
      <c r="N22" s="8"/>
    </row>
    <row r="23" spans="1:14" ht="6" customHeight="1" x14ac:dyDescent="0.2">
      <c r="A23" s="81"/>
      <c r="B23" s="81"/>
      <c r="C23" s="81"/>
      <c r="D23" s="81"/>
      <c r="E23" s="82"/>
      <c r="F23" s="81"/>
      <c r="G23" s="83"/>
      <c r="H23" s="81"/>
      <c r="I23" s="86"/>
      <c r="J23" s="2"/>
      <c r="L23" s="8"/>
      <c r="M23" s="8"/>
      <c r="N23" s="8"/>
    </row>
    <row r="24" spans="1:14" x14ac:dyDescent="0.2">
      <c r="A24" s="192" t="s">
        <v>17</v>
      </c>
      <c r="B24" s="81"/>
      <c r="C24" s="81"/>
      <c r="D24" s="81"/>
      <c r="E24" s="82"/>
      <c r="F24" s="81"/>
      <c r="G24" s="83"/>
      <c r="H24" s="81"/>
      <c r="I24" s="87">
        <f>SUM(I25:I30)</f>
        <v>46.871000000000002</v>
      </c>
      <c r="J24" s="2"/>
      <c r="L24" s="8"/>
      <c r="M24" s="8"/>
      <c r="N24" s="8"/>
    </row>
    <row r="25" spans="1:14" x14ac:dyDescent="0.2">
      <c r="A25" s="70" t="s">
        <v>203</v>
      </c>
      <c r="B25" s="11"/>
      <c r="C25" s="40">
        <v>16.399999999999999</v>
      </c>
      <c r="D25" s="11"/>
      <c r="E25" s="73" t="s">
        <v>135</v>
      </c>
      <c r="F25" s="11"/>
      <c r="G25" s="218">
        <v>1.0900000000000001</v>
      </c>
      <c r="H25" s="81"/>
      <c r="I25" s="86">
        <f t="shared" ref="I25:I30" si="1">C25*G25</f>
        <v>17.876000000000001</v>
      </c>
      <c r="J25" s="2"/>
      <c r="L25" s="8"/>
      <c r="M25" s="8"/>
      <c r="N25" s="8"/>
    </row>
    <row r="26" spans="1:14" x14ac:dyDescent="0.2">
      <c r="A26" s="70" t="s">
        <v>204</v>
      </c>
      <c r="B26" s="11"/>
      <c r="C26" s="240">
        <v>0.6</v>
      </c>
      <c r="D26" s="11"/>
      <c r="E26" s="73" t="s">
        <v>39</v>
      </c>
      <c r="F26" s="11"/>
      <c r="G26" s="218">
        <v>8.9499999999999993</v>
      </c>
      <c r="H26" s="81"/>
      <c r="I26" s="86">
        <f t="shared" si="1"/>
        <v>5.3699999999999992</v>
      </c>
      <c r="J26" s="2"/>
      <c r="L26" s="8"/>
      <c r="M26" s="8"/>
      <c r="N26" s="8"/>
    </row>
    <row r="27" spans="1:14" x14ac:dyDescent="0.2">
      <c r="A27" s="70" t="s">
        <v>205</v>
      </c>
      <c r="B27" s="11"/>
      <c r="C27" s="40">
        <v>0.3</v>
      </c>
      <c r="D27" s="11"/>
      <c r="E27" s="41" t="s">
        <v>206</v>
      </c>
      <c r="F27" s="11"/>
      <c r="G27" s="218">
        <v>29.75</v>
      </c>
      <c r="H27" s="81"/>
      <c r="I27" s="86">
        <f t="shared" si="1"/>
        <v>8.9249999999999989</v>
      </c>
      <c r="J27" s="2"/>
      <c r="K27" s="237"/>
      <c r="L27" s="8"/>
      <c r="M27" s="8"/>
      <c r="N27" s="8"/>
    </row>
    <row r="28" spans="1:14" x14ac:dyDescent="0.2">
      <c r="A28" s="70" t="s">
        <v>207</v>
      </c>
      <c r="B28" s="11"/>
      <c r="C28" s="59">
        <v>7</v>
      </c>
      <c r="D28" s="11"/>
      <c r="E28" s="41" t="s">
        <v>135</v>
      </c>
      <c r="F28" s="11"/>
      <c r="G28" s="218">
        <v>2.1</v>
      </c>
      <c r="H28" s="81"/>
      <c r="I28" s="86">
        <f t="shared" si="1"/>
        <v>14.700000000000001</v>
      </c>
      <c r="J28" s="2"/>
      <c r="L28" s="8"/>
      <c r="M28" s="8"/>
      <c r="N28" s="8"/>
    </row>
    <row r="29" spans="1:14" x14ac:dyDescent="0.2">
      <c r="A29" s="70"/>
      <c r="B29" s="81"/>
      <c r="C29" s="70"/>
      <c r="D29" s="81"/>
      <c r="E29" s="73"/>
      <c r="F29" s="81"/>
      <c r="G29" s="174"/>
      <c r="H29" s="81"/>
      <c r="I29" s="86">
        <f t="shared" si="1"/>
        <v>0</v>
      </c>
      <c r="J29" s="2"/>
      <c r="L29" s="8"/>
      <c r="M29" s="8"/>
      <c r="N29" s="8"/>
    </row>
    <row r="30" spans="1:14" x14ac:dyDescent="0.2">
      <c r="A30" s="70"/>
      <c r="B30" s="81"/>
      <c r="C30" s="70"/>
      <c r="D30" s="81"/>
      <c r="E30" s="73"/>
      <c r="F30" s="81"/>
      <c r="G30" s="174"/>
      <c r="H30" s="81"/>
      <c r="I30" s="86">
        <f t="shared" si="1"/>
        <v>0</v>
      </c>
      <c r="J30" s="2"/>
      <c r="L30" s="8"/>
      <c r="M30" s="8"/>
      <c r="N30" s="8"/>
    </row>
    <row r="31" spans="1:14" ht="5.25" customHeight="1" x14ac:dyDescent="0.2">
      <c r="A31" s="81"/>
      <c r="B31" s="81"/>
      <c r="C31" s="81"/>
      <c r="D31" s="81"/>
      <c r="E31" s="82"/>
      <c r="F31" s="81"/>
      <c r="G31" s="83"/>
      <c r="H31" s="81"/>
      <c r="I31" s="86"/>
      <c r="J31" s="2"/>
      <c r="L31" s="8"/>
      <c r="M31" s="8"/>
      <c r="N31" s="8"/>
    </row>
    <row r="32" spans="1:14" x14ac:dyDescent="0.2">
      <c r="A32" s="192" t="s">
        <v>35</v>
      </c>
      <c r="B32" s="81"/>
      <c r="C32" s="81"/>
      <c r="D32" s="81"/>
      <c r="E32" s="82"/>
      <c r="F32" s="81"/>
      <c r="G32" s="83"/>
      <c r="H32" s="81"/>
      <c r="I32" s="87">
        <f>SUM(I33:I37)</f>
        <v>36.25</v>
      </c>
      <c r="J32" s="2"/>
      <c r="L32" s="8"/>
      <c r="M32" s="8"/>
      <c r="N32" s="8"/>
    </row>
    <row r="33" spans="1:14" x14ac:dyDescent="0.2">
      <c r="A33" s="70" t="s">
        <v>208</v>
      </c>
      <c r="B33" s="11"/>
      <c r="C33" s="40">
        <v>1</v>
      </c>
      <c r="D33" s="11"/>
      <c r="E33" s="41" t="s">
        <v>151</v>
      </c>
      <c r="F33" s="11"/>
      <c r="G33" s="218">
        <v>7.25</v>
      </c>
      <c r="H33" s="81"/>
      <c r="I33" s="86">
        <f>C33*G33</f>
        <v>7.25</v>
      </c>
      <c r="J33" s="2"/>
      <c r="L33" s="8"/>
      <c r="M33" s="8"/>
      <c r="N33" s="8"/>
    </row>
    <row r="34" spans="1:14" x14ac:dyDescent="0.2">
      <c r="A34" s="70" t="s">
        <v>187</v>
      </c>
      <c r="B34" s="11"/>
      <c r="C34" s="40">
        <v>1</v>
      </c>
      <c r="D34" s="11"/>
      <c r="E34" s="41" t="s">
        <v>151</v>
      </c>
      <c r="F34" s="11"/>
      <c r="G34" s="218">
        <v>8.75</v>
      </c>
      <c r="H34" s="81"/>
      <c r="I34" s="86">
        <f>C34*G34</f>
        <v>8.75</v>
      </c>
      <c r="J34" s="2"/>
      <c r="L34" s="8"/>
      <c r="M34" s="8"/>
      <c r="N34" s="8"/>
    </row>
    <row r="35" spans="1:14" x14ac:dyDescent="0.2">
      <c r="A35" s="40" t="s">
        <v>188</v>
      </c>
      <c r="B35" s="11"/>
      <c r="C35" s="40">
        <v>135</v>
      </c>
      <c r="D35" s="11"/>
      <c r="E35" s="41" t="s">
        <v>10</v>
      </c>
      <c r="F35" s="11"/>
      <c r="G35" s="218">
        <v>0.15</v>
      </c>
      <c r="H35" s="81"/>
      <c r="I35" s="86">
        <f>C35*G35</f>
        <v>20.25</v>
      </c>
      <c r="J35" s="2"/>
      <c r="L35" s="8"/>
      <c r="M35" s="8"/>
      <c r="N35" s="8"/>
    </row>
    <row r="36" spans="1:14" x14ac:dyDescent="0.2">
      <c r="A36" s="40"/>
      <c r="B36" s="11"/>
      <c r="C36" s="40"/>
      <c r="D36" s="11"/>
      <c r="E36" s="41"/>
      <c r="F36" s="11"/>
      <c r="G36" s="218"/>
      <c r="H36" s="81"/>
      <c r="I36" s="86">
        <f>C36*G36</f>
        <v>0</v>
      </c>
      <c r="J36" s="2"/>
      <c r="L36" s="8"/>
      <c r="M36" s="8"/>
      <c r="N36" s="8"/>
    </row>
    <row r="37" spans="1:14" x14ac:dyDescent="0.2">
      <c r="A37" s="40"/>
      <c r="B37" s="11"/>
      <c r="C37" s="40"/>
      <c r="D37" s="11"/>
      <c r="E37" s="41"/>
      <c r="F37" s="11"/>
      <c r="G37" s="218"/>
      <c r="H37" s="81"/>
      <c r="I37" s="86">
        <f>C37*G37</f>
        <v>0</v>
      </c>
      <c r="J37" s="2"/>
      <c r="L37" s="8"/>
      <c r="M37" s="8"/>
      <c r="N37" s="8"/>
    </row>
    <row r="38" spans="1:14" ht="6" customHeight="1" x14ac:dyDescent="0.2">
      <c r="A38" s="81"/>
      <c r="B38" s="81"/>
      <c r="C38" s="81"/>
      <c r="D38" s="81"/>
      <c r="E38" s="82"/>
      <c r="F38" s="81"/>
      <c r="G38" s="83"/>
      <c r="H38" s="81"/>
      <c r="I38" s="86"/>
      <c r="J38" s="2"/>
      <c r="L38" s="8"/>
      <c r="M38" s="8"/>
      <c r="N38" s="8"/>
    </row>
    <row r="39" spans="1:14" x14ac:dyDescent="0.2">
      <c r="A39" s="192" t="s">
        <v>18</v>
      </c>
      <c r="B39" s="81"/>
      <c r="C39" s="81"/>
      <c r="D39" s="81"/>
      <c r="E39" s="82"/>
      <c r="F39" s="81"/>
      <c r="G39" s="83"/>
      <c r="H39" s="81"/>
      <c r="I39" s="87">
        <f>SUM(I40:I42)</f>
        <v>64.2</v>
      </c>
      <c r="J39" s="2"/>
      <c r="L39" s="8"/>
      <c r="M39" s="8"/>
      <c r="N39" s="8"/>
    </row>
    <row r="40" spans="1:14" x14ac:dyDescent="0.2">
      <c r="A40" s="70" t="s">
        <v>153</v>
      </c>
      <c r="B40" s="81"/>
      <c r="C40" s="70">
        <v>20</v>
      </c>
      <c r="D40" s="81"/>
      <c r="E40" s="73" t="s">
        <v>154</v>
      </c>
      <c r="F40" s="81"/>
      <c r="G40" s="218">
        <v>1.9</v>
      </c>
      <c r="H40" s="81"/>
      <c r="I40" s="86">
        <f>C40*G40</f>
        <v>38</v>
      </c>
      <c r="J40" s="2"/>
      <c r="L40" s="8"/>
      <c r="M40" s="8"/>
      <c r="N40" s="8"/>
    </row>
    <row r="41" spans="1:14" x14ac:dyDescent="0.2">
      <c r="A41" s="70" t="s">
        <v>189</v>
      </c>
      <c r="B41" s="81"/>
      <c r="C41" s="70">
        <v>1</v>
      </c>
      <c r="D41" s="81"/>
      <c r="E41" s="73" t="s">
        <v>151</v>
      </c>
      <c r="F41" s="81"/>
      <c r="G41" s="218">
        <v>16</v>
      </c>
      <c r="H41" s="81"/>
      <c r="I41" s="86">
        <f>C41*G41</f>
        <v>16</v>
      </c>
      <c r="J41" s="2"/>
      <c r="L41" s="8"/>
      <c r="M41" s="8"/>
      <c r="N41" s="8"/>
    </row>
    <row r="42" spans="1:14" x14ac:dyDescent="0.2">
      <c r="A42" s="70" t="s">
        <v>99</v>
      </c>
      <c r="B42" s="81"/>
      <c r="C42" s="70">
        <v>20</v>
      </c>
      <c r="D42" s="81"/>
      <c r="E42" s="73" t="s">
        <v>154</v>
      </c>
      <c r="F42" s="81"/>
      <c r="G42" s="220">
        <v>0.51</v>
      </c>
      <c r="H42" s="81"/>
      <c r="I42" s="86">
        <f>C42*G42</f>
        <v>10.199999999999999</v>
      </c>
      <c r="J42" s="2"/>
      <c r="L42" s="8"/>
      <c r="M42" s="8"/>
      <c r="N42" s="8"/>
    </row>
    <row r="43" spans="1:14" ht="3.75" customHeight="1" x14ac:dyDescent="0.2">
      <c r="A43" s="193"/>
      <c r="B43" s="189"/>
      <c r="C43" s="193"/>
      <c r="D43" s="189"/>
      <c r="E43" s="194"/>
      <c r="F43" s="189"/>
      <c r="G43" s="195"/>
      <c r="H43" s="81"/>
      <c r="I43" s="86"/>
      <c r="J43" s="2"/>
      <c r="L43" s="8"/>
      <c r="M43" s="8"/>
      <c r="N43" s="8"/>
    </row>
    <row r="44" spans="1:14" x14ac:dyDescent="0.2">
      <c r="A44" s="192" t="s">
        <v>117</v>
      </c>
      <c r="B44" s="81"/>
      <c r="C44" s="81"/>
      <c r="D44" s="81"/>
      <c r="E44" s="82"/>
      <c r="F44" s="81"/>
      <c r="G44" s="83"/>
      <c r="H44" s="81"/>
      <c r="I44" s="87">
        <f>SUM(I45:I49)</f>
        <v>38.5655</v>
      </c>
      <c r="J44" s="2"/>
      <c r="L44" s="191"/>
      <c r="M44" s="8"/>
      <c r="N44" s="8"/>
    </row>
    <row r="45" spans="1:14" x14ac:dyDescent="0.2">
      <c r="A45" s="70" t="s">
        <v>160</v>
      </c>
      <c r="B45" s="81"/>
      <c r="C45" s="70">
        <v>2.88</v>
      </c>
      <c r="D45" s="81"/>
      <c r="E45" s="73" t="s">
        <v>104</v>
      </c>
      <c r="F45" s="81"/>
      <c r="G45" s="218">
        <v>2.5</v>
      </c>
      <c r="H45" s="81"/>
      <c r="I45" s="86">
        <f>C45*G45</f>
        <v>7.1999999999999993</v>
      </c>
      <c r="J45" s="2"/>
      <c r="L45" s="8"/>
      <c r="M45" s="8"/>
      <c r="N45" s="8"/>
    </row>
    <row r="46" spans="1:14" x14ac:dyDescent="0.2">
      <c r="A46" s="70" t="s">
        <v>161</v>
      </c>
      <c r="B46" s="81"/>
      <c r="C46" s="94">
        <v>5.57</v>
      </c>
      <c r="D46" s="81"/>
      <c r="E46" s="73" t="s">
        <v>104</v>
      </c>
      <c r="F46" s="81"/>
      <c r="G46" s="218">
        <v>2.35</v>
      </c>
      <c r="H46" s="81"/>
      <c r="I46" s="86">
        <f>C46*G46</f>
        <v>13.089500000000001</v>
      </c>
      <c r="J46" s="2"/>
      <c r="L46" s="8"/>
      <c r="M46" s="8"/>
      <c r="N46" s="8"/>
    </row>
    <row r="47" spans="1:14" x14ac:dyDescent="0.2">
      <c r="A47" s="70" t="s">
        <v>162</v>
      </c>
      <c r="B47" s="81"/>
      <c r="C47" s="94">
        <v>0.16</v>
      </c>
      <c r="D47" s="81"/>
      <c r="E47" s="73" t="s">
        <v>104</v>
      </c>
      <c r="F47" s="81"/>
      <c r="G47" s="218">
        <v>2.85</v>
      </c>
      <c r="H47" s="81"/>
      <c r="I47" s="86">
        <f>C47*G47</f>
        <v>0.45600000000000002</v>
      </c>
      <c r="J47" s="2"/>
      <c r="L47" s="8"/>
      <c r="M47" s="8"/>
      <c r="N47" s="8"/>
    </row>
    <row r="48" spans="1:14" x14ac:dyDescent="0.2">
      <c r="A48" s="92" t="s">
        <v>119</v>
      </c>
      <c r="B48" s="81"/>
      <c r="C48" s="70">
        <v>1</v>
      </c>
      <c r="D48" s="81"/>
      <c r="E48" s="73" t="s">
        <v>151</v>
      </c>
      <c r="F48" s="81"/>
      <c r="G48" s="218">
        <v>3.11</v>
      </c>
      <c r="H48" s="81"/>
      <c r="I48" s="86">
        <f>C48*G48</f>
        <v>3.11</v>
      </c>
      <c r="J48" s="2"/>
      <c r="L48" s="8"/>
      <c r="M48" s="8"/>
      <c r="N48" s="8"/>
    </row>
    <row r="49" spans="1:14" x14ac:dyDescent="0.2">
      <c r="A49" s="92" t="s">
        <v>163</v>
      </c>
      <c r="B49" s="81"/>
      <c r="C49" s="70">
        <v>1</v>
      </c>
      <c r="D49" s="81"/>
      <c r="E49" s="73" t="s">
        <v>151</v>
      </c>
      <c r="F49" s="81"/>
      <c r="G49" s="218">
        <v>14.71</v>
      </c>
      <c r="H49" s="81"/>
      <c r="I49" s="86">
        <f>C49*G49</f>
        <v>14.71</v>
      </c>
      <c r="J49" s="2"/>
      <c r="L49" s="8"/>
      <c r="M49" s="8"/>
      <c r="N49" s="8"/>
    </row>
    <row r="50" spans="1:14" ht="5.25" customHeight="1" x14ac:dyDescent="0.2">
      <c r="A50" s="193"/>
      <c r="B50" s="189"/>
      <c r="C50" s="193"/>
      <c r="D50" s="189"/>
      <c r="E50" s="194"/>
      <c r="F50" s="189"/>
      <c r="G50" s="202"/>
      <c r="H50" s="81"/>
      <c r="I50" s="86"/>
      <c r="J50" s="2"/>
      <c r="L50" s="8"/>
      <c r="M50" s="8"/>
      <c r="N50" s="8"/>
    </row>
    <row r="51" spans="1:14" x14ac:dyDescent="0.2">
      <c r="A51" s="192" t="s">
        <v>118</v>
      </c>
      <c r="B51" s="81"/>
      <c r="C51" s="81"/>
      <c r="D51" s="81"/>
      <c r="E51" s="82"/>
      <c r="F51" s="81"/>
      <c r="G51" s="83"/>
      <c r="H51" s="81"/>
      <c r="I51" s="87">
        <f>SUM(I52:I54)</f>
        <v>49.131</v>
      </c>
      <c r="J51" s="2"/>
      <c r="L51" s="8"/>
      <c r="M51" s="8"/>
      <c r="N51" s="8"/>
    </row>
    <row r="52" spans="1:14" x14ac:dyDescent="0.2">
      <c r="A52" s="70" t="s">
        <v>157</v>
      </c>
      <c r="B52" s="81"/>
      <c r="C52" s="70">
        <v>1.66</v>
      </c>
      <c r="D52" s="81"/>
      <c r="E52" s="73" t="s">
        <v>34</v>
      </c>
      <c r="F52" s="81"/>
      <c r="G52" s="218">
        <v>18.5</v>
      </c>
      <c r="H52" s="81"/>
      <c r="I52" s="86">
        <f>C52*G52</f>
        <v>30.709999999999997</v>
      </c>
      <c r="J52" s="2"/>
      <c r="L52" s="8"/>
      <c r="M52" s="8"/>
      <c r="N52" s="8"/>
    </row>
    <row r="53" spans="1:14" x14ac:dyDescent="0.2">
      <c r="A53" s="70" t="s">
        <v>209</v>
      </c>
      <c r="B53" s="81"/>
      <c r="C53" s="70">
        <v>0.8</v>
      </c>
      <c r="D53" s="81"/>
      <c r="E53" s="73" t="s">
        <v>34</v>
      </c>
      <c r="F53" s="81"/>
      <c r="G53" s="218">
        <v>18.5</v>
      </c>
      <c r="H53" s="81"/>
      <c r="I53" s="86">
        <f>C53*G53</f>
        <v>14.8</v>
      </c>
      <c r="J53" s="2"/>
      <c r="L53" s="8"/>
      <c r="M53" s="8"/>
      <c r="N53" s="8"/>
    </row>
    <row r="54" spans="1:14" x14ac:dyDescent="0.2">
      <c r="A54" s="70" t="s">
        <v>159</v>
      </c>
      <c r="B54" s="81"/>
      <c r="C54" s="70">
        <v>0.34</v>
      </c>
      <c r="D54" s="81"/>
      <c r="E54" s="73" t="s">
        <v>34</v>
      </c>
      <c r="F54" s="81"/>
      <c r="G54" s="218">
        <v>10.65</v>
      </c>
      <c r="H54" s="81"/>
      <c r="I54" s="86">
        <f>C54*G54</f>
        <v>3.6210000000000004</v>
      </c>
      <c r="J54" s="2"/>
      <c r="L54" s="8"/>
      <c r="M54" s="8"/>
      <c r="N54" s="8"/>
    </row>
    <row r="55" spans="1:14" ht="3" customHeight="1" x14ac:dyDescent="0.2">
      <c r="A55" s="193"/>
      <c r="B55" s="189"/>
      <c r="C55" s="193"/>
      <c r="D55" s="189"/>
      <c r="E55" s="194"/>
      <c r="F55" s="189"/>
      <c r="G55" s="195"/>
      <c r="H55" s="81"/>
      <c r="I55" s="86"/>
      <c r="J55" s="2"/>
      <c r="L55" s="8"/>
      <c r="M55" s="8"/>
      <c r="N55" s="8"/>
    </row>
    <row r="56" spans="1:14" x14ac:dyDescent="0.2">
      <c r="A56" s="192" t="s">
        <v>120</v>
      </c>
      <c r="B56" s="81"/>
      <c r="C56" s="81"/>
      <c r="D56" s="81"/>
      <c r="E56" s="82"/>
      <c r="F56" s="81"/>
      <c r="G56" s="83"/>
      <c r="H56" s="81"/>
      <c r="I56" s="87">
        <f>SUM(I57:I58)</f>
        <v>0</v>
      </c>
      <c r="J56" s="2"/>
      <c r="L56" s="8"/>
      <c r="M56" s="8"/>
      <c r="N56" s="8"/>
    </row>
    <row r="57" spans="1:14" x14ac:dyDescent="0.2">
      <c r="A57" s="70"/>
      <c r="B57" s="81"/>
      <c r="C57" s="70"/>
      <c r="D57" s="81"/>
      <c r="E57" s="73"/>
      <c r="F57" s="81"/>
      <c r="G57" s="174"/>
      <c r="H57" s="81"/>
      <c r="I57" s="86">
        <f>C57*G57</f>
        <v>0</v>
      </c>
      <c r="J57" s="2"/>
      <c r="L57" s="8"/>
      <c r="M57" s="8"/>
      <c r="N57" s="8"/>
    </row>
    <row r="58" spans="1:14" x14ac:dyDescent="0.2">
      <c r="A58" s="70"/>
      <c r="B58" s="81"/>
      <c r="C58" s="70"/>
      <c r="D58" s="81"/>
      <c r="E58" s="73"/>
      <c r="F58" s="81"/>
      <c r="G58" s="174"/>
      <c r="H58" s="81"/>
      <c r="I58" s="86">
        <f>C58*G58</f>
        <v>0</v>
      </c>
      <c r="J58" s="2"/>
      <c r="L58" s="8"/>
      <c r="M58" s="8"/>
      <c r="N58" s="8"/>
    </row>
    <row r="59" spans="1:14" ht="5.25" customHeight="1" x14ac:dyDescent="0.2">
      <c r="A59" s="81"/>
      <c r="B59" s="81"/>
      <c r="C59" s="81"/>
      <c r="D59" s="81"/>
      <c r="E59" s="82"/>
      <c r="F59" s="81"/>
      <c r="G59" s="83"/>
      <c r="H59" s="81"/>
      <c r="I59" s="86"/>
      <c r="J59" s="2"/>
      <c r="L59" s="8"/>
      <c r="M59" s="8"/>
      <c r="N59" s="8"/>
    </row>
    <row r="60" spans="1:14" x14ac:dyDescent="0.2">
      <c r="A60" s="192" t="s">
        <v>19</v>
      </c>
      <c r="B60" s="81"/>
      <c r="C60" s="81"/>
      <c r="D60" s="81"/>
      <c r="E60" s="82"/>
      <c r="F60" s="81"/>
      <c r="G60" s="83"/>
      <c r="H60" s="81"/>
      <c r="I60" s="87">
        <f>SUM(I61:I63)</f>
        <v>15</v>
      </c>
      <c r="J60" s="2"/>
      <c r="L60" s="8"/>
      <c r="M60" s="8"/>
      <c r="N60" s="8"/>
    </row>
    <row r="61" spans="1:14" x14ac:dyDescent="0.2">
      <c r="A61" s="70" t="s">
        <v>20</v>
      </c>
      <c r="B61" s="81"/>
      <c r="C61" s="70">
        <v>1</v>
      </c>
      <c r="D61" s="81"/>
      <c r="E61" s="73" t="s">
        <v>151</v>
      </c>
      <c r="F61" s="81"/>
      <c r="G61" s="220">
        <v>15</v>
      </c>
      <c r="H61" s="81"/>
      <c r="I61" s="86">
        <f>C61*G61</f>
        <v>15</v>
      </c>
      <c r="J61" s="2"/>
      <c r="L61" s="8"/>
      <c r="M61" s="8"/>
      <c r="N61" s="8"/>
    </row>
    <row r="62" spans="1:14" x14ac:dyDescent="0.2">
      <c r="A62" s="70"/>
      <c r="B62" s="81"/>
      <c r="C62" s="70"/>
      <c r="D62" s="81"/>
      <c r="E62" s="73"/>
      <c r="F62" s="81"/>
      <c r="G62" s="176"/>
      <c r="H62" s="81"/>
      <c r="I62" s="86">
        <f>C62*G62</f>
        <v>0</v>
      </c>
      <c r="J62" s="2"/>
      <c r="L62" s="8"/>
      <c r="M62" s="8"/>
      <c r="N62" s="8"/>
    </row>
    <row r="63" spans="1:14" x14ac:dyDescent="0.2">
      <c r="A63" s="70"/>
      <c r="B63" s="81"/>
      <c r="C63" s="70"/>
      <c r="D63" s="81"/>
      <c r="E63" s="73"/>
      <c r="F63" s="81"/>
      <c r="G63" s="176"/>
      <c r="H63" s="81"/>
      <c r="I63" s="86">
        <f>C63*G63</f>
        <v>0</v>
      </c>
      <c r="J63" s="2"/>
      <c r="L63" s="8"/>
      <c r="M63" s="8"/>
      <c r="N63" s="8"/>
    </row>
    <row r="64" spans="1:14" ht="4.5" customHeight="1" x14ac:dyDescent="0.2">
      <c r="A64" s="188"/>
      <c r="B64" s="188"/>
      <c r="C64" s="188"/>
      <c r="D64" s="188"/>
      <c r="E64" s="185"/>
      <c r="F64" s="188"/>
      <c r="G64" s="186"/>
      <c r="H64" s="81"/>
      <c r="I64" s="86"/>
      <c r="J64" s="2"/>
      <c r="L64" s="8"/>
      <c r="M64" s="8"/>
      <c r="N64" s="8"/>
    </row>
    <row r="65" spans="1:14" x14ac:dyDescent="0.2">
      <c r="A65" s="177" t="s">
        <v>213</v>
      </c>
      <c r="B65" s="81"/>
      <c r="C65" s="81"/>
      <c r="D65" s="81"/>
      <c r="E65" s="82"/>
      <c r="F65" s="81"/>
      <c r="G65" s="81"/>
      <c r="H65" s="81"/>
      <c r="I65" s="218">
        <v>8.59</v>
      </c>
      <c r="J65" s="2"/>
      <c r="L65" s="8"/>
      <c r="M65" s="8"/>
      <c r="N65" s="8"/>
    </row>
    <row r="66" spans="1:14" ht="5.25" customHeight="1" x14ac:dyDescent="0.2">
      <c r="A66" s="81"/>
      <c r="B66" s="81"/>
      <c r="C66" s="81"/>
      <c r="D66" s="81"/>
      <c r="E66" s="82"/>
      <c r="F66" s="81"/>
      <c r="G66" s="81"/>
      <c r="H66" s="81"/>
      <c r="I66" s="86"/>
      <c r="J66" s="2"/>
      <c r="L66" s="8"/>
      <c r="M66" s="8"/>
      <c r="N66" s="8"/>
    </row>
    <row r="67" spans="1:14" x14ac:dyDescent="0.2">
      <c r="A67" s="192" t="s">
        <v>22</v>
      </c>
      <c r="B67" s="81"/>
      <c r="C67" s="81"/>
      <c r="D67" s="81"/>
      <c r="E67" s="82"/>
      <c r="F67" s="81"/>
      <c r="G67" s="81"/>
      <c r="H67" s="81"/>
      <c r="I67" s="86">
        <f>SUM(I11:I65)-(I11+I15+I24+I32+I39+I44+I51+I56+I60)</f>
        <v>377.60750000000019</v>
      </c>
      <c r="J67" s="2"/>
      <c r="M67" s="8"/>
      <c r="N67" s="8"/>
    </row>
    <row r="68" spans="1:14" x14ac:dyDescent="0.2">
      <c r="A68" s="192" t="s">
        <v>23</v>
      </c>
      <c r="B68" s="81"/>
      <c r="C68" s="81"/>
      <c r="D68" s="81"/>
      <c r="E68" s="82"/>
      <c r="F68" s="81"/>
      <c r="G68" s="81"/>
      <c r="H68" s="81"/>
      <c r="I68" s="86">
        <f>I67/C7</f>
        <v>2.7970925925925938</v>
      </c>
      <c r="J68" s="2"/>
      <c r="M68" s="8"/>
      <c r="N68" s="8"/>
    </row>
    <row r="69" spans="1:14" ht="5.25" customHeight="1" x14ac:dyDescent="0.2">
      <c r="A69" s="81"/>
      <c r="B69" s="81"/>
      <c r="C69" s="81"/>
      <c r="D69" s="81"/>
      <c r="E69" s="82"/>
      <c r="F69" s="81"/>
      <c r="G69" s="81"/>
      <c r="H69" s="81"/>
      <c r="I69" s="86"/>
      <c r="J69" s="2"/>
      <c r="L69" s="8"/>
      <c r="M69" s="8"/>
      <c r="N69" s="8"/>
    </row>
    <row r="70" spans="1:14" x14ac:dyDescent="0.2">
      <c r="A70" s="89" t="s">
        <v>24</v>
      </c>
      <c r="B70" s="89"/>
      <c r="C70" s="89"/>
      <c r="D70" s="89"/>
      <c r="E70" s="90"/>
      <c r="F70" s="89"/>
      <c r="G70" s="89"/>
      <c r="H70" s="89"/>
      <c r="I70" s="91">
        <f>I7-I67</f>
        <v>162.39249999999981</v>
      </c>
      <c r="J70" s="2"/>
      <c r="L70" s="8"/>
      <c r="M70" s="8"/>
      <c r="N70" s="8"/>
    </row>
    <row r="71" spans="1:14" ht="5.25" customHeight="1" x14ac:dyDescent="0.2">
      <c r="A71" s="81"/>
      <c r="B71" s="81"/>
      <c r="C71" s="81"/>
      <c r="D71" s="81"/>
      <c r="E71" s="82"/>
      <c r="F71" s="81"/>
      <c r="G71" s="81"/>
      <c r="H71" s="81"/>
      <c r="I71" s="86"/>
      <c r="J71" s="2"/>
      <c r="L71" s="8"/>
      <c r="M71" s="8"/>
      <c r="N71" s="8"/>
    </row>
    <row r="72" spans="1:14" x14ac:dyDescent="0.2">
      <c r="A72" s="29" t="s">
        <v>25</v>
      </c>
      <c r="B72" s="81"/>
      <c r="C72" s="81"/>
      <c r="D72" s="81"/>
      <c r="E72" s="82"/>
      <c r="F72" s="81"/>
      <c r="G72" s="81"/>
      <c r="H72" s="81"/>
      <c r="I72" s="86"/>
      <c r="J72" s="2"/>
      <c r="L72" s="8"/>
      <c r="M72" s="8"/>
      <c r="N72" s="8"/>
    </row>
    <row r="73" spans="1:14" ht="14.1" customHeight="1" x14ac:dyDescent="0.2">
      <c r="A73" s="341" t="s">
        <v>79</v>
      </c>
      <c r="B73" s="341"/>
      <c r="C73" s="341"/>
      <c r="D73" s="320"/>
      <c r="E73" s="320"/>
      <c r="F73" s="320"/>
      <c r="G73" s="320"/>
      <c r="H73" s="320"/>
      <c r="I73" s="218">
        <v>1.39</v>
      </c>
      <c r="J73" s="2"/>
      <c r="L73" s="8"/>
      <c r="M73" s="8"/>
      <c r="N73" s="8"/>
    </row>
    <row r="74" spans="1:14" ht="14.1" customHeight="1" x14ac:dyDescent="0.2">
      <c r="A74" s="341" t="s">
        <v>77</v>
      </c>
      <c r="B74" s="341"/>
      <c r="C74" s="341"/>
      <c r="D74" s="320"/>
      <c r="E74" s="320"/>
      <c r="F74" s="320"/>
      <c r="G74" s="320"/>
      <c r="H74" s="320"/>
      <c r="I74" s="218">
        <v>51.36</v>
      </c>
      <c r="J74" s="2"/>
      <c r="L74" s="8"/>
      <c r="M74" s="8"/>
      <c r="N74" s="8"/>
    </row>
    <row r="75" spans="1:14" ht="14.1" customHeight="1" x14ac:dyDescent="0.2">
      <c r="A75" s="342" t="s">
        <v>78</v>
      </c>
      <c r="B75" s="342"/>
      <c r="C75" s="342"/>
      <c r="D75" s="320"/>
      <c r="E75" s="320"/>
      <c r="F75" s="320"/>
      <c r="G75" s="320"/>
      <c r="H75" s="320"/>
      <c r="I75" s="218"/>
      <c r="J75" s="2"/>
      <c r="L75" s="8"/>
      <c r="M75" s="8"/>
      <c r="N75" s="8"/>
    </row>
    <row r="76" spans="1:14" ht="14.1" customHeight="1" x14ac:dyDescent="0.2">
      <c r="A76" s="342" t="s">
        <v>165</v>
      </c>
      <c r="B76" s="342"/>
      <c r="C76" s="342"/>
      <c r="D76" s="320"/>
      <c r="E76" s="320"/>
      <c r="F76" s="320"/>
      <c r="G76" s="320"/>
      <c r="H76" s="320"/>
      <c r="I76" s="218">
        <v>220</v>
      </c>
      <c r="J76" s="2"/>
      <c r="L76" s="8"/>
      <c r="M76" s="8"/>
      <c r="N76" s="8"/>
    </row>
    <row r="77" spans="1:14" ht="14.1" customHeight="1" x14ac:dyDescent="0.2">
      <c r="A77" s="342" t="s">
        <v>164</v>
      </c>
      <c r="B77" s="342"/>
      <c r="C77" s="342"/>
      <c r="D77" s="320"/>
      <c r="E77" s="320"/>
      <c r="F77" s="320"/>
      <c r="G77" s="320"/>
      <c r="H77" s="320"/>
      <c r="I77" s="218">
        <v>10</v>
      </c>
      <c r="J77" s="2"/>
      <c r="L77" s="8"/>
      <c r="M77" s="8"/>
      <c r="N77" s="8"/>
    </row>
    <row r="78" spans="1:14" ht="14.1" customHeight="1" x14ac:dyDescent="0.2">
      <c r="A78" s="319" t="s">
        <v>26</v>
      </c>
      <c r="B78" s="319"/>
      <c r="C78" s="319"/>
      <c r="D78" s="320"/>
      <c r="E78" s="320"/>
      <c r="F78" s="320"/>
      <c r="G78" s="320"/>
      <c r="H78" s="320"/>
      <c r="I78" s="218">
        <v>34</v>
      </c>
      <c r="J78" s="2"/>
      <c r="L78" s="8"/>
      <c r="M78" s="8"/>
      <c r="N78" s="8"/>
    </row>
    <row r="79" spans="1:14" ht="14.1" customHeight="1" x14ac:dyDescent="0.2">
      <c r="A79" s="319"/>
      <c r="B79" s="319"/>
      <c r="C79" s="319"/>
      <c r="D79" s="320"/>
      <c r="E79" s="320"/>
      <c r="F79" s="320"/>
      <c r="G79" s="320"/>
      <c r="H79" s="320"/>
      <c r="I79" s="173"/>
      <c r="J79" s="2"/>
      <c r="L79" s="8"/>
      <c r="M79" s="8"/>
      <c r="N79" s="8"/>
    </row>
    <row r="80" spans="1:14" ht="14.1" customHeight="1" x14ac:dyDescent="0.2">
      <c r="A80" s="319"/>
      <c r="B80" s="319"/>
      <c r="C80" s="319"/>
      <c r="D80" s="320"/>
      <c r="E80" s="320"/>
      <c r="F80" s="320"/>
      <c r="G80" s="320"/>
      <c r="H80" s="320"/>
      <c r="I80" s="72"/>
      <c r="J80" s="2"/>
      <c r="L80" s="8"/>
      <c r="M80" s="8"/>
      <c r="N80" s="8"/>
    </row>
    <row r="81" spans="1:14" ht="5.25" customHeight="1" x14ac:dyDescent="0.2">
      <c r="A81" s="81"/>
      <c r="B81" s="81"/>
      <c r="C81" s="81"/>
      <c r="D81" s="81"/>
      <c r="E81" s="82"/>
      <c r="F81" s="81"/>
      <c r="G81" s="81"/>
      <c r="H81" s="81"/>
      <c r="I81" s="86"/>
      <c r="J81" s="2"/>
      <c r="L81" s="8"/>
      <c r="M81" s="8"/>
      <c r="N81" s="8"/>
    </row>
    <row r="82" spans="1:14" x14ac:dyDescent="0.2">
      <c r="A82" s="192" t="s">
        <v>27</v>
      </c>
      <c r="B82" s="81"/>
      <c r="C82" s="81"/>
      <c r="D82" s="81"/>
      <c r="E82" s="82"/>
      <c r="F82" s="81"/>
      <c r="G82" s="81"/>
      <c r="H82" s="81"/>
      <c r="I82" s="86">
        <f>SUM(I72:I80)</f>
        <v>316.75</v>
      </c>
      <c r="J82" s="2"/>
      <c r="L82" s="8"/>
      <c r="M82" s="8"/>
      <c r="N82" s="8"/>
    </row>
    <row r="83" spans="1:14" x14ac:dyDescent="0.2">
      <c r="A83" s="192" t="s">
        <v>28</v>
      </c>
      <c r="B83" s="81"/>
      <c r="C83" s="81"/>
      <c r="D83" s="81"/>
      <c r="E83" s="82"/>
      <c r="F83" s="81"/>
      <c r="G83" s="81"/>
      <c r="H83" s="81"/>
      <c r="I83" s="86">
        <f>I82/C7</f>
        <v>2.3462962962962961</v>
      </c>
      <c r="J83" s="2"/>
      <c r="L83" s="8"/>
      <c r="M83" s="8"/>
      <c r="N83" s="8"/>
    </row>
    <row r="84" spans="1:14" x14ac:dyDescent="0.2">
      <c r="A84" s="81"/>
      <c r="B84" s="81"/>
      <c r="C84" s="81"/>
      <c r="D84" s="81"/>
      <c r="E84" s="82"/>
      <c r="F84" s="81"/>
      <c r="G84" s="81"/>
      <c r="H84" s="81"/>
      <c r="I84" s="86"/>
      <c r="J84" s="2"/>
      <c r="L84" s="8"/>
      <c r="M84" s="8"/>
      <c r="N84" s="8"/>
    </row>
    <row r="85" spans="1:14" x14ac:dyDescent="0.2">
      <c r="A85" s="192" t="s">
        <v>29</v>
      </c>
      <c r="B85" s="81"/>
      <c r="C85" s="81"/>
      <c r="D85" s="81"/>
      <c r="E85" s="82"/>
      <c r="F85" s="81"/>
      <c r="G85" s="81"/>
      <c r="H85" s="81"/>
      <c r="I85" s="86">
        <f>I67+I82</f>
        <v>694.35750000000019</v>
      </c>
      <c r="J85" s="2"/>
      <c r="L85" s="8"/>
      <c r="M85" s="8"/>
      <c r="N85" s="8"/>
    </row>
    <row r="86" spans="1:14" x14ac:dyDescent="0.2">
      <c r="A86" s="192" t="s">
        <v>30</v>
      </c>
      <c r="B86" s="81"/>
      <c r="C86" s="81"/>
      <c r="D86" s="81"/>
      <c r="E86" s="82"/>
      <c r="F86" s="81"/>
      <c r="G86" s="81"/>
      <c r="H86" s="81"/>
      <c r="I86" s="86">
        <f>I85/C7</f>
        <v>5.1433888888888903</v>
      </c>
      <c r="J86" s="2"/>
      <c r="L86" s="8"/>
      <c r="M86" s="8"/>
      <c r="N86" s="8"/>
    </row>
    <row r="87" spans="1:14" x14ac:dyDescent="0.2">
      <c r="A87" s="81"/>
      <c r="B87" s="81"/>
      <c r="C87" s="81"/>
      <c r="D87" s="81"/>
      <c r="E87" s="82"/>
      <c r="F87" s="81"/>
      <c r="G87" s="81"/>
      <c r="H87" s="81"/>
      <c r="I87" s="86"/>
      <c r="J87" s="2"/>
      <c r="L87" s="8"/>
      <c r="M87" s="8"/>
      <c r="N87" s="8"/>
    </row>
    <row r="88" spans="1:14" x14ac:dyDescent="0.2">
      <c r="A88" s="81" t="s">
        <v>31</v>
      </c>
      <c r="B88" s="81"/>
      <c r="C88" s="81"/>
      <c r="D88" s="81"/>
      <c r="E88" s="82"/>
      <c r="F88" s="81"/>
      <c r="G88" s="81"/>
      <c r="H88" s="81"/>
      <c r="I88" s="86">
        <f>I7-I85</f>
        <v>-154.35750000000019</v>
      </c>
      <c r="J88" s="2"/>
      <c r="L88" s="8"/>
      <c r="M88" s="8"/>
      <c r="N88" s="8"/>
    </row>
    <row r="89" spans="1:14" x14ac:dyDescent="0.2">
      <c r="A89" s="89"/>
      <c r="B89" s="89"/>
      <c r="C89" s="89"/>
      <c r="D89" s="89"/>
      <c r="E89" s="90"/>
      <c r="F89" s="89"/>
      <c r="G89" s="89"/>
      <c r="H89" s="89"/>
      <c r="I89" s="93"/>
      <c r="J89" s="5"/>
      <c r="L89" s="8"/>
      <c r="M89" s="8"/>
      <c r="N89" s="8"/>
    </row>
    <row r="90" spans="1:14" x14ac:dyDescent="0.2">
      <c r="A90" s="15" t="s">
        <v>91</v>
      </c>
      <c r="B90" s="15"/>
      <c r="C90" s="15"/>
      <c r="D90" s="15"/>
      <c r="E90" s="16"/>
      <c r="F90" s="15"/>
      <c r="G90" s="15"/>
      <c r="H90" s="15"/>
      <c r="I90" s="15"/>
      <c r="J90" s="15"/>
      <c r="L90" s="8"/>
      <c r="M90" s="8"/>
      <c r="N90" s="8"/>
    </row>
    <row r="91" spans="1:14" s="67" customFormat="1" x14ac:dyDescent="0.2">
      <c r="A91" s="322" t="s">
        <v>98</v>
      </c>
      <c r="B91" s="322"/>
      <c r="C91" s="322"/>
      <c r="D91" s="322"/>
      <c r="E91" s="322"/>
      <c r="F91" s="322"/>
      <c r="G91" s="322"/>
      <c r="H91" s="322"/>
      <c r="I91" s="322"/>
      <c r="J91" s="71"/>
      <c r="L91" s="69"/>
      <c r="M91" s="69"/>
      <c r="N91" s="69"/>
    </row>
    <row r="92" spans="1:14" s="67" customFormat="1" x14ac:dyDescent="0.2">
      <c r="A92" s="323"/>
      <c r="B92" s="323"/>
      <c r="C92" s="323"/>
      <c r="D92" s="323"/>
      <c r="E92" s="323"/>
      <c r="F92" s="323"/>
      <c r="G92" s="323"/>
      <c r="H92" s="323"/>
      <c r="I92" s="323"/>
      <c r="J92" s="71"/>
      <c r="L92" s="69"/>
      <c r="M92" s="69"/>
      <c r="N92" s="69"/>
    </row>
    <row r="93" spans="1:14" s="67" customFormat="1" x14ac:dyDescent="0.2">
      <c r="A93" s="325"/>
      <c r="B93" s="325"/>
      <c r="C93" s="325"/>
      <c r="D93" s="325"/>
      <c r="E93" s="325"/>
      <c r="F93" s="325"/>
      <c r="G93" s="325"/>
      <c r="H93" s="325"/>
      <c r="I93" s="325"/>
      <c r="J93" s="71"/>
      <c r="L93" s="69"/>
      <c r="M93" s="69"/>
      <c r="N93" s="69"/>
    </row>
    <row r="94" spans="1:14" s="67" customFormat="1" x14ac:dyDescent="0.2">
      <c r="A94" s="325"/>
      <c r="B94" s="325"/>
      <c r="C94" s="325"/>
      <c r="D94" s="325"/>
      <c r="E94" s="325"/>
      <c r="F94" s="325"/>
      <c r="G94" s="325"/>
      <c r="H94" s="325"/>
      <c r="I94" s="325"/>
      <c r="J94" s="71"/>
      <c r="L94" s="69"/>
      <c r="M94" s="69"/>
      <c r="N94" s="69"/>
    </row>
    <row r="95" spans="1:14" s="67" customFormat="1" x14ac:dyDescent="0.2">
      <c r="A95" s="325"/>
      <c r="B95" s="325"/>
      <c r="C95" s="325"/>
      <c r="D95" s="325"/>
      <c r="E95" s="325"/>
      <c r="F95" s="325"/>
      <c r="G95" s="325"/>
      <c r="H95" s="325"/>
      <c r="I95" s="325"/>
      <c r="J95" s="71"/>
      <c r="L95" s="69"/>
      <c r="M95" s="69"/>
      <c r="N95" s="69"/>
    </row>
    <row r="96" spans="1:14" x14ac:dyDescent="0.2">
      <c r="A96" s="11"/>
      <c r="B96" s="11"/>
      <c r="C96" s="11"/>
      <c r="D96" s="11"/>
      <c r="E96" s="12"/>
      <c r="F96" s="11"/>
      <c r="G96" s="11"/>
      <c r="H96" s="11"/>
      <c r="I96" s="11"/>
      <c r="J96" s="11"/>
      <c r="L96" s="8"/>
      <c r="M96" s="8"/>
      <c r="N96" s="8"/>
    </row>
    <row r="97" spans="1:14" x14ac:dyDescent="0.2">
      <c r="A97" s="30" t="s">
        <v>66</v>
      </c>
      <c r="B97" s="11"/>
      <c r="C97" s="20" t="s">
        <v>70</v>
      </c>
      <c r="D97" s="11"/>
      <c r="E97" s="12" t="s">
        <v>68</v>
      </c>
      <c r="F97" s="11"/>
      <c r="G97" s="20" t="s">
        <v>69</v>
      </c>
      <c r="H97" s="180"/>
      <c r="I97" s="180"/>
      <c r="J97" s="11"/>
      <c r="L97" s="8"/>
      <c r="M97" s="8"/>
      <c r="N97" s="8"/>
    </row>
    <row r="98" spans="1:14" x14ac:dyDescent="0.2">
      <c r="A98" s="11"/>
      <c r="B98" s="11"/>
      <c r="C98" s="43">
        <v>0.1</v>
      </c>
      <c r="D98" s="11"/>
      <c r="E98" s="12"/>
      <c r="F98" s="11"/>
      <c r="G98" s="43">
        <v>0.1</v>
      </c>
      <c r="H98" s="180"/>
      <c r="I98" s="180"/>
      <c r="J98" s="11"/>
      <c r="L98" s="8"/>
      <c r="M98" s="8"/>
      <c r="N98" s="8"/>
    </row>
    <row r="99" spans="1:14" x14ac:dyDescent="0.2">
      <c r="A99" s="11"/>
      <c r="B99" s="11"/>
      <c r="C99" s="22"/>
      <c r="D99" s="13"/>
      <c r="E99" s="21" t="s">
        <v>67</v>
      </c>
      <c r="F99" s="13"/>
      <c r="G99" s="22"/>
      <c r="H99" s="180"/>
      <c r="I99" s="180"/>
      <c r="J99" s="11"/>
      <c r="L99" s="8"/>
      <c r="M99" s="8"/>
      <c r="N99" s="8"/>
    </row>
    <row r="100" spans="1:14" x14ac:dyDescent="0.2">
      <c r="A100" s="31" t="s">
        <v>49</v>
      </c>
      <c r="B100" s="11"/>
      <c r="C100" s="17">
        <f>E100*(1-C98)</f>
        <v>121.5</v>
      </c>
      <c r="D100" s="18"/>
      <c r="E100" s="19">
        <f>C7</f>
        <v>135</v>
      </c>
      <c r="F100" s="18"/>
      <c r="G100" s="37">
        <f>E100*(1+G98)</f>
        <v>148.5</v>
      </c>
      <c r="H100" s="180"/>
      <c r="I100" s="180"/>
      <c r="J100" s="11"/>
      <c r="L100" s="8"/>
      <c r="M100" s="8"/>
      <c r="N100" s="8"/>
    </row>
    <row r="101" spans="1:14" ht="4.5" customHeight="1" x14ac:dyDescent="0.2">
      <c r="A101" s="11"/>
      <c r="B101" s="11"/>
      <c r="C101" s="11"/>
      <c r="D101" s="11"/>
      <c r="E101" s="12"/>
      <c r="F101" s="11"/>
      <c r="G101" s="11"/>
      <c r="H101" s="180"/>
      <c r="I101" s="180"/>
      <c r="J101" s="11"/>
      <c r="L101" s="8"/>
      <c r="M101" s="8"/>
      <c r="N101" s="8"/>
    </row>
    <row r="102" spans="1:14" x14ac:dyDescent="0.2">
      <c r="A102" s="11" t="s">
        <v>71</v>
      </c>
      <c r="B102" s="11"/>
      <c r="C102" s="23">
        <f>$I$67/C100</f>
        <v>3.1078806584362155</v>
      </c>
      <c r="D102" s="11"/>
      <c r="E102" s="23">
        <f>$I$67/E100</f>
        <v>2.7970925925925938</v>
      </c>
      <c r="F102" s="11"/>
      <c r="G102" s="23">
        <f>$I$67/G100</f>
        <v>2.5428114478114492</v>
      </c>
      <c r="H102" s="180"/>
      <c r="I102" s="180"/>
      <c r="J102" s="11"/>
      <c r="L102" s="8"/>
      <c r="M102" s="8"/>
      <c r="N102" s="8"/>
    </row>
    <row r="103" spans="1:14" ht="4.5" customHeight="1" x14ac:dyDescent="0.2">
      <c r="A103" s="11"/>
      <c r="B103" s="11"/>
      <c r="C103" s="11"/>
      <c r="D103" s="11"/>
      <c r="E103" s="12"/>
      <c r="F103" s="11"/>
      <c r="G103" s="11"/>
      <c r="H103" s="180"/>
      <c r="I103" s="180"/>
      <c r="J103" s="11"/>
      <c r="L103" s="8"/>
      <c r="M103" s="8"/>
      <c r="N103" s="8"/>
    </row>
    <row r="104" spans="1:14" x14ac:dyDescent="0.2">
      <c r="A104" s="11" t="s">
        <v>72</v>
      </c>
      <c r="B104" s="11"/>
      <c r="C104" s="23">
        <f>$I$82/C100</f>
        <v>2.6069958847736627</v>
      </c>
      <c r="D104" s="11"/>
      <c r="E104" s="23">
        <f>$I$82/E100</f>
        <v>2.3462962962962961</v>
      </c>
      <c r="F104" s="11"/>
      <c r="G104" s="23">
        <f>$I$82/G100</f>
        <v>2.1329966329966328</v>
      </c>
      <c r="H104" s="180"/>
      <c r="I104" s="180"/>
      <c r="J104" s="11"/>
      <c r="L104" s="8"/>
      <c r="M104" s="8"/>
      <c r="N104" s="8"/>
    </row>
    <row r="105" spans="1:14" ht="3.75" customHeight="1" x14ac:dyDescent="0.2">
      <c r="A105" s="11"/>
      <c r="B105" s="11"/>
      <c r="C105" s="11"/>
      <c r="D105" s="11"/>
      <c r="E105" s="12"/>
      <c r="F105" s="11"/>
      <c r="G105" s="11"/>
      <c r="H105" s="180"/>
      <c r="I105" s="180"/>
      <c r="J105" s="11"/>
      <c r="L105" s="8"/>
      <c r="M105" s="8"/>
      <c r="N105" s="8"/>
    </row>
    <row r="106" spans="1:14" x14ac:dyDescent="0.2">
      <c r="A106" s="11" t="s">
        <v>73</v>
      </c>
      <c r="B106" s="11"/>
      <c r="C106" s="23">
        <f>$I$85/C100</f>
        <v>5.7148765432098783</v>
      </c>
      <c r="D106" s="11"/>
      <c r="E106" s="23">
        <f>$I$85/E100</f>
        <v>5.1433888888888903</v>
      </c>
      <c r="F106" s="11"/>
      <c r="G106" s="23">
        <f>$I$85/G100</f>
        <v>4.675808080808082</v>
      </c>
      <c r="H106" s="180"/>
      <c r="I106" s="180"/>
      <c r="J106" s="11"/>
      <c r="L106" s="8"/>
      <c r="M106" s="8"/>
      <c r="N106" s="8"/>
    </row>
    <row r="107" spans="1:14" ht="5.25" customHeight="1" x14ac:dyDescent="0.2">
      <c r="A107" s="15"/>
      <c r="B107" s="15"/>
      <c r="C107" s="15"/>
      <c r="D107" s="15"/>
      <c r="E107" s="16"/>
      <c r="F107" s="15"/>
      <c r="G107" s="15"/>
      <c r="H107" s="184"/>
      <c r="I107" s="184"/>
      <c r="J107" s="11"/>
      <c r="L107" s="8"/>
      <c r="M107" s="8"/>
      <c r="N107" s="8"/>
    </row>
    <row r="108" spans="1:14" x14ac:dyDescent="0.2">
      <c r="A108" s="11"/>
      <c r="B108" s="11"/>
      <c r="C108" s="11"/>
      <c r="D108" s="11"/>
      <c r="E108" s="12"/>
      <c r="F108" s="11"/>
      <c r="G108" s="11"/>
      <c r="H108" s="180"/>
      <c r="I108" s="180"/>
      <c r="J108" s="11"/>
      <c r="L108" s="8"/>
      <c r="M108" s="8"/>
      <c r="N108" s="8"/>
    </row>
    <row r="109" spans="1:14" x14ac:dyDescent="0.2">
      <c r="A109" s="11"/>
      <c r="B109" s="11"/>
      <c r="C109" s="13"/>
      <c r="D109" s="13"/>
      <c r="E109" s="14" t="s">
        <v>49</v>
      </c>
      <c r="F109" s="13"/>
      <c r="G109" s="13"/>
      <c r="H109" s="180"/>
      <c r="I109" s="180"/>
      <c r="J109" s="11"/>
      <c r="L109" s="8"/>
      <c r="M109" s="8"/>
      <c r="N109" s="8"/>
    </row>
    <row r="110" spans="1:14" x14ac:dyDescent="0.2">
      <c r="A110" s="31" t="s">
        <v>67</v>
      </c>
      <c r="B110" s="11"/>
      <c r="C110" s="26">
        <f>E110*(1-C98)</f>
        <v>3.6</v>
      </c>
      <c r="D110" s="18"/>
      <c r="E110" s="24">
        <f>G7</f>
        <v>4</v>
      </c>
      <c r="F110" s="18"/>
      <c r="G110" s="26">
        <f>E110*(1+G98)</f>
        <v>4.4000000000000004</v>
      </c>
      <c r="H110" s="180"/>
      <c r="I110" s="180"/>
      <c r="J110" s="11"/>
      <c r="L110" s="8"/>
      <c r="M110" s="8"/>
      <c r="N110" s="8"/>
    </row>
    <row r="111" spans="1:14" ht="4.5" customHeight="1" x14ac:dyDescent="0.2">
      <c r="A111" s="11"/>
      <c r="B111" s="11"/>
      <c r="C111" s="11"/>
      <c r="D111" s="11"/>
      <c r="E111" s="12"/>
      <c r="F111" s="11"/>
      <c r="G111" s="11"/>
      <c r="H111" s="180"/>
      <c r="I111" s="180"/>
      <c r="J111" s="11"/>
      <c r="L111" s="8"/>
      <c r="M111" s="8"/>
      <c r="N111" s="8"/>
    </row>
    <row r="112" spans="1:14" x14ac:dyDescent="0.2">
      <c r="A112" s="11" t="s">
        <v>71</v>
      </c>
      <c r="B112" s="11"/>
      <c r="C112" s="25">
        <f>$I$67/C110</f>
        <v>104.89097222222227</v>
      </c>
      <c r="D112" s="11"/>
      <c r="E112" s="25">
        <f>$I$67/E110</f>
        <v>94.401875000000047</v>
      </c>
      <c r="F112" s="11"/>
      <c r="G112" s="25">
        <f>$I$67/G110</f>
        <v>85.8198863636364</v>
      </c>
      <c r="H112" s="180"/>
      <c r="I112" s="180"/>
      <c r="J112" s="11"/>
      <c r="L112" s="8"/>
      <c r="M112" s="8"/>
      <c r="N112" s="8"/>
    </row>
    <row r="113" spans="1:14" ht="3" customHeight="1" x14ac:dyDescent="0.2">
      <c r="A113" s="11"/>
      <c r="B113" s="11"/>
      <c r="C113" s="11"/>
      <c r="D113" s="11"/>
      <c r="E113" s="12"/>
      <c r="F113" s="11"/>
      <c r="G113" s="11"/>
      <c r="H113" s="180"/>
      <c r="I113" s="180"/>
      <c r="J113" s="11"/>
      <c r="L113" s="8"/>
      <c r="M113" s="8"/>
      <c r="N113" s="8"/>
    </row>
    <row r="114" spans="1:14" x14ac:dyDescent="0.2">
      <c r="A114" s="11" t="s">
        <v>72</v>
      </c>
      <c r="B114" s="11"/>
      <c r="C114" s="25">
        <f>$I$82/C110</f>
        <v>87.986111111111114</v>
      </c>
      <c r="D114" s="11"/>
      <c r="E114" s="25">
        <f>$I$82/E110</f>
        <v>79.1875</v>
      </c>
      <c r="F114" s="11"/>
      <c r="G114" s="25">
        <f>$I$82/G110</f>
        <v>71.98863636363636</v>
      </c>
      <c r="H114" s="180"/>
      <c r="I114" s="180"/>
      <c r="J114" s="11"/>
      <c r="L114" s="8"/>
      <c r="M114" s="8"/>
      <c r="N114" s="8"/>
    </row>
    <row r="115" spans="1:14" ht="3.75" customHeight="1" x14ac:dyDescent="0.2">
      <c r="A115" s="11"/>
      <c r="B115" s="11"/>
      <c r="C115" s="11"/>
      <c r="D115" s="11"/>
      <c r="E115" s="12"/>
      <c r="F115" s="11"/>
      <c r="G115" s="11"/>
      <c r="H115" s="180"/>
      <c r="I115" s="180"/>
      <c r="J115" s="11"/>
      <c r="L115" s="8"/>
      <c r="M115" s="8"/>
      <c r="N115" s="8"/>
    </row>
    <row r="116" spans="1:14" x14ac:dyDescent="0.2">
      <c r="A116" s="11" t="s">
        <v>73</v>
      </c>
      <c r="B116" s="11"/>
      <c r="C116" s="25">
        <f>$I$85/C110</f>
        <v>192.87708333333339</v>
      </c>
      <c r="D116" s="11"/>
      <c r="E116" s="25">
        <f>$I$85/E110</f>
        <v>173.58937500000005</v>
      </c>
      <c r="F116" s="11"/>
      <c r="G116" s="25">
        <f>$I$85/G110</f>
        <v>157.80852272727276</v>
      </c>
      <c r="H116" s="180"/>
      <c r="I116" s="180"/>
      <c r="J116" s="11"/>
      <c r="L116" s="8"/>
      <c r="M116" s="8"/>
      <c r="N116" s="8"/>
    </row>
    <row r="117" spans="1:14" ht="5.25" customHeight="1" x14ac:dyDescent="0.2">
      <c r="A117" s="11"/>
      <c r="B117" s="11"/>
      <c r="C117" s="11"/>
      <c r="D117" s="11"/>
      <c r="E117" s="12"/>
      <c r="F117" s="11"/>
      <c r="G117" s="11"/>
      <c r="H117" s="180"/>
      <c r="I117" s="180"/>
      <c r="J117" s="11"/>
      <c r="L117" s="8"/>
      <c r="M117" s="8"/>
      <c r="N117" s="8"/>
    </row>
    <row r="118" spans="1:14" x14ac:dyDescent="0.2">
      <c r="A118" s="13"/>
      <c r="B118" s="13"/>
      <c r="C118" s="13"/>
      <c r="D118" s="13"/>
      <c r="E118" s="14"/>
      <c r="F118" s="13"/>
      <c r="G118" s="13"/>
      <c r="H118" s="187"/>
      <c r="I118" s="187"/>
      <c r="J118" s="11"/>
      <c r="L118" s="8"/>
      <c r="M118" s="8"/>
      <c r="N118" s="8"/>
    </row>
    <row r="119" spans="1:14" x14ac:dyDescent="0.2">
      <c r="A119" s="11"/>
      <c r="B119" s="11"/>
      <c r="C119" s="11"/>
      <c r="D119" s="11"/>
      <c r="E119" s="12"/>
      <c r="F119" s="11"/>
      <c r="G119" s="11"/>
      <c r="H119" s="11"/>
      <c r="I119" s="11"/>
      <c r="J119" s="11"/>
      <c r="L119" s="8"/>
      <c r="M119" s="8"/>
      <c r="N119" s="8"/>
    </row>
    <row r="120" spans="1:14" x14ac:dyDescent="0.2">
      <c r="A120" s="28" t="s">
        <v>76</v>
      </c>
      <c r="B120" s="11"/>
      <c r="C120" s="324"/>
      <c r="D120" s="324"/>
      <c r="E120" s="324"/>
      <c r="F120" s="45"/>
      <c r="G120" s="45"/>
      <c r="H120" s="11"/>
      <c r="I120" s="11"/>
      <c r="J120" s="11"/>
      <c r="L120" s="8"/>
      <c r="M120" s="8"/>
      <c r="N120" s="8"/>
    </row>
    <row r="121" spans="1:14" x14ac:dyDescent="0.2">
      <c r="A121" s="28" t="s">
        <v>74</v>
      </c>
      <c r="B121" s="11"/>
      <c r="C121" s="324"/>
      <c r="D121" s="324"/>
      <c r="E121" s="324"/>
      <c r="F121" s="324"/>
      <c r="G121" s="324"/>
      <c r="H121" s="11"/>
      <c r="I121" s="11"/>
      <c r="J121" s="11"/>
      <c r="L121" s="8"/>
      <c r="M121" s="8"/>
      <c r="N121" s="8"/>
    </row>
    <row r="122" spans="1:14" x14ac:dyDescent="0.2">
      <c r="A122" s="28" t="s">
        <v>75</v>
      </c>
      <c r="B122" s="11"/>
      <c r="C122" s="324"/>
      <c r="D122" s="324"/>
      <c r="E122" s="324"/>
      <c r="F122" s="324"/>
      <c r="G122" s="324"/>
      <c r="H122" s="11"/>
      <c r="I122" s="11"/>
      <c r="J122" s="11"/>
      <c r="L122" s="8"/>
      <c r="M122" s="8"/>
      <c r="N122" s="8"/>
    </row>
    <row r="123" spans="1:14" x14ac:dyDescent="0.2">
      <c r="A123" s="11"/>
      <c r="B123" s="11"/>
      <c r="C123" s="324"/>
      <c r="D123" s="324"/>
      <c r="E123" s="324"/>
      <c r="F123" s="324"/>
      <c r="G123" s="324"/>
      <c r="H123" s="11"/>
      <c r="I123" s="11"/>
      <c r="J123" s="11"/>
      <c r="L123" s="8"/>
      <c r="M123" s="8"/>
      <c r="N123" s="8"/>
    </row>
    <row r="124" spans="1:14" x14ac:dyDescent="0.2">
      <c r="A124" s="11"/>
      <c r="B124" s="11"/>
      <c r="C124" s="324"/>
      <c r="D124" s="324"/>
      <c r="E124" s="324"/>
      <c r="F124" s="324"/>
      <c r="G124" s="324"/>
      <c r="H124" s="11"/>
      <c r="I124" s="11"/>
      <c r="J124" s="11"/>
      <c r="L124" s="8"/>
      <c r="M124" s="8"/>
      <c r="N124" s="8"/>
    </row>
    <row r="125" spans="1:14" x14ac:dyDescent="0.2">
      <c r="A125" s="11"/>
      <c r="B125" s="11"/>
      <c r="C125" s="11"/>
      <c r="D125" s="11"/>
      <c r="E125" s="12"/>
      <c r="F125" s="11"/>
      <c r="G125" s="11"/>
      <c r="H125" s="11"/>
      <c r="I125" s="11"/>
      <c r="J125" s="11"/>
      <c r="L125" s="8"/>
      <c r="M125" s="8"/>
      <c r="N125" s="8"/>
    </row>
  </sheetData>
  <sheetProtection sheet="1" objects="1" scenarios="1"/>
  <mergeCells count="27">
    <mergeCell ref="A91:I91"/>
    <mergeCell ref="A92:I92"/>
    <mergeCell ref="C123:G123"/>
    <mergeCell ref="C124:G124"/>
    <mergeCell ref="A93:I93"/>
    <mergeCell ref="A94:I94"/>
    <mergeCell ref="A95:I95"/>
    <mergeCell ref="C120:E120"/>
    <mergeCell ref="C121:G121"/>
    <mergeCell ref="C122:G122"/>
    <mergeCell ref="A78:C78"/>
    <mergeCell ref="D78:H78"/>
    <mergeCell ref="A79:C79"/>
    <mergeCell ref="D79:H79"/>
    <mergeCell ref="A80:C80"/>
    <mergeCell ref="D80:H80"/>
    <mergeCell ref="A75:C75"/>
    <mergeCell ref="D75:H75"/>
    <mergeCell ref="A76:C76"/>
    <mergeCell ref="D76:H76"/>
    <mergeCell ref="A77:C77"/>
    <mergeCell ref="D77:H77"/>
    <mergeCell ref="A1:J1"/>
    <mergeCell ref="A73:C73"/>
    <mergeCell ref="D73:H73"/>
    <mergeCell ref="A74:C74"/>
    <mergeCell ref="D74:H74"/>
  </mergeCells>
  <pageMargins left="1.25" right="0.75" top="0.25" bottom="0.75" header="0.5" footer="0.5"/>
  <pageSetup scale="86" orientation="portrait" r:id="rId1"/>
  <headerFooter alignWithMargins="0">
    <oddFooter>&amp;L&amp;A&amp;CUniversity of Idaho&amp;RAERS Dept</oddFooter>
  </headerFooter>
  <rowBreaks count="1" manualBreakCount="1">
    <brk id="7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zoomScaleNormal="100" workbookViewId="0">
      <selection sqref="A1:J1"/>
    </sheetView>
  </sheetViews>
  <sheetFormatPr defaultRowHeight="12.75" x14ac:dyDescent="0.2"/>
  <cols>
    <col min="1" max="1" width="26.7109375" customWidth="1"/>
    <col min="2" max="2" width="2" customWidth="1"/>
    <col min="3" max="3" width="11.7109375" customWidth="1"/>
    <col min="4" max="4" width="1.140625" customWidth="1"/>
    <col min="5" max="5" width="10.7109375" style="1" customWidth="1"/>
    <col min="6" max="6" width="1.5703125" customWidth="1"/>
    <col min="7" max="7" width="10.7109375" customWidth="1"/>
    <col min="8" max="8" width="1.7109375" customWidth="1"/>
    <col min="9" max="9" width="16.7109375" style="8" customWidth="1"/>
    <col min="10" max="10" width="1.5703125" customWidth="1"/>
    <col min="11" max="11" width="1" customWidth="1"/>
    <col min="12" max="12" width="10.28515625" customWidth="1"/>
  </cols>
  <sheetData>
    <row r="1" spans="1:14" ht="30" customHeight="1" x14ac:dyDescent="0.2">
      <c r="A1" s="340" t="s">
        <v>300</v>
      </c>
      <c r="B1" s="340"/>
      <c r="C1" s="340"/>
      <c r="D1" s="340"/>
      <c r="E1" s="340"/>
      <c r="F1" s="340"/>
      <c r="G1" s="340"/>
      <c r="H1" s="340"/>
      <c r="I1" s="340"/>
      <c r="J1" s="340"/>
      <c r="L1" s="259">
        <v>42461</v>
      </c>
      <c r="M1" s="8"/>
    </row>
    <row r="2" spans="1:14" ht="3.75" customHeight="1" x14ac:dyDescent="0.2">
      <c r="A2" s="3"/>
      <c r="B2" s="3"/>
      <c r="C2" s="3"/>
      <c r="D2" s="3"/>
      <c r="E2" s="4"/>
      <c r="F2" s="3"/>
      <c r="G2" s="3"/>
      <c r="H2" s="3"/>
      <c r="I2" s="7"/>
      <c r="J2" s="3"/>
    </row>
    <row r="3" spans="1:14" ht="15" x14ac:dyDescent="0.2">
      <c r="A3" s="32"/>
      <c r="B3" s="32"/>
      <c r="C3" s="33" t="s">
        <v>2</v>
      </c>
      <c r="D3" s="34"/>
      <c r="E3" s="35"/>
      <c r="F3" s="34"/>
      <c r="G3" s="34" t="s">
        <v>5</v>
      </c>
      <c r="H3" s="34"/>
      <c r="I3" s="10" t="s">
        <v>8</v>
      </c>
      <c r="J3" s="2"/>
      <c r="L3" s="8"/>
      <c r="M3" s="8"/>
      <c r="N3" s="8"/>
    </row>
    <row r="4" spans="1:14" ht="15" x14ac:dyDescent="0.2">
      <c r="A4" s="36" t="s">
        <v>1</v>
      </c>
      <c r="B4" s="32"/>
      <c r="C4" s="33" t="s">
        <v>3</v>
      </c>
      <c r="D4" s="34"/>
      <c r="E4" s="35" t="s">
        <v>4</v>
      </c>
      <c r="F4" s="34"/>
      <c r="G4" s="34" t="s">
        <v>6</v>
      </c>
      <c r="H4" s="34"/>
      <c r="I4" s="10" t="s">
        <v>7</v>
      </c>
      <c r="J4" s="2"/>
      <c r="L4" s="8"/>
      <c r="M4" s="8"/>
      <c r="N4" s="8"/>
    </row>
    <row r="5" spans="1:14" ht="5.25" customHeight="1" x14ac:dyDescent="0.2">
      <c r="A5" s="21"/>
      <c r="B5" s="13"/>
      <c r="C5" s="13"/>
      <c r="D5" s="13"/>
      <c r="E5" s="14"/>
      <c r="F5" s="13"/>
      <c r="G5" s="13"/>
      <c r="H5" s="13"/>
      <c r="I5" s="5"/>
      <c r="J5" s="5"/>
      <c r="L5" s="8"/>
      <c r="M5" s="8"/>
      <c r="N5" s="8"/>
    </row>
    <row r="6" spans="1:14" x14ac:dyDescent="0.2">
      <c r="A6" s="29" t="s">
        <v>0</v>
      </c>
      <c r="B6" s="11"/>
      <c r="C6" s="11"/>
      <c r="D6" s="11"/>
      <c r="E6" s="12"/>
      <c r="F6" s="11"/>
      <c r="G6" s="11"/>
      <c r="H6" s="11"/>
      <c r="I6" s="2"/>
      <c r="J6" s="2"/>
      <c r="L6" s="8"/>
      <c r="M6" s="8"/>
      <c r="N6" s="8"/>
    </row>
    <row r="7" spans="1:14" x14ac:dyDescent="0.2">
      <c r="A7" s="171" t="s">
        <v>137</v>
      </c>
      <c r="B7" s="15"/>
      <c r="C7" s="74">
        <v>125</v>
      </c>
      <c r="D7" s="75"/>
      <c r="E7" s="76" t="s">
        <v>37</v>
      </c>
      <c r="F7" s="75"/>
      <c r="G7" s="219">
        <v>5.75</v>
      </c>
      <c r="H7" s="75"/>
      <c r="I7" s="78">
        <f>C7*G7</f>
        <v>718.75</v>
      </c>
      <c r="J7" s="68"/>
      <c r="L7" s="69"/>
      <c r="M7" s="69"/>
      <c r="N7" s="8"/>
    </row>
    <row r="8" spans="1:14" ht="6.75" customHeight="1" x14ac:dyDescent="0.2">
      <c r="A8" s="75"/>
      <c r="B8" s="75"/>
      <c r="C8" s="75"/>
      <c r="D8" s="75"/>
      <c r="E8" s="79"/>
      <c r="F8" s="75"/>
      <c r="G8" s="224"/>
      <c r="H8" s="75"/>
      <c r="I8" s="78"/>
      <c r="J8" s="68"/>
      <c r="L8" s="69"/>
      <c r="M8" s="69"/>
      <c r="N8" s="69"/>
    </row>
    <row r="9" spans="1:14" x14ac:dyDescent="0.2">
      <c r="A9" s="29" t="s">
        <v>11</v>
      </c>
      <c r="B9" s="81"/>
      <c r="C9" s="81"/>
      <c r="D9" s="81"/>
      <c r="E9" s="82"/>
      <c r="F9" s="81"/>
      <c r="G9" s="221"/>
      <c r="H9" s="81"/>
      <c r="I9" s="84"/>
      <c r="J9" s="2"/>
      <c r="L9" s="8"/>
      <c r="M9" s="8"/>
      <c r="N9" s="8"/>
    </row>
    <row r="10" spans="1:14" ht="6.75" customHeight="1" x14ac:dyDescent="0.2">
      <c r="A10" s="81"/>
      <c r="B10" s="81"/>
      <c r="C10" s="81"/>
      <c r="D10" s="81"/>
      <c r="E10" s="82"/>
      <c r="F10" s="81"/>
      <c r="G10" s="221"/>
      <c r="H10" s="81"/>
      <c r="I10" s="84"/>
      <c r="J10" s="2"/>
      <c r="L10" s="8"/>
      <c r="M10" s="8"/>
      <c r="N10" s="8"/>
    </row>
    <row r="11" spans="1:14" x14ac:dyDescent="0.2">
      <c r="A11" s="192" t="s">
        <v>12</v>
      </c>
      <c r="B11" s="81"/>
      <c r="C11" s="81"/>
      <c r="D11" s="81"/>
      <c r="E11" s="82"/>
      <c r="F11" s="81"/>
      <c r="G11" s="221"/>
      <c r="H11" s="81"/>
      <c r="I11" s="85">
        <f>SUM(I12:I13)</f>
        <v>24.7</v>
      </c>
      <c r="J11" s="2"/>
      <c r="L11" s="8"/>
      <c r="M11" s="8"/>
      <c r="N11" s="8"/>
    </row>
    <row r="12" spans="1:14" x14ac:dyDescent="0.2">
      <c r="A12" s="40" t="s">
        <v>190</v>
      </c>
      <c r="B12" s="11"/>
      <c r="C12" s="70">
        <v>95</v>
      </c>
      <c r="D12" s="81"/>
      <c r="E12" s="73" t="s">
        <v>32</v>
      </c>
      <c r="F12" s="81"/>
      <c r="G12" s="218">
        <v>0.26</v>
      </c>
      <c r="H12" s="81"/>
      <c r="I12" s="84">
        <f>C12*G12</f>
        <v>24.7</v>
      </c>
      <c r="J12" s="2"/>
      <c r="K12" s="237"/>
      <c r="L12" s="8"/>
      <c r="M12" s="8"/>
      <c r="N12" s="8"/>
    </row>
    <row r="13" spans="1:14" x14ac:dyDescent="0.2">
      <c r="A13" s="70"/>
      <c r="B13" s="81"/>
      <c r="C13" s="70"/>
      <c r="D13" s="81"/>
      <c r="E13" s="73"/>
      <c r="F13" s="81"/>
      <c r="G13" s="220"/>
      <c r="H13" s="81"/>
      <c r="I13" s="84">
        <f>C13*G13</f>
        <v>0</v>
      </c>
      <c r="J13" s="2"/>
      <c r="L13" s="8"/>
      <c r="M13" s="8"/>
      <c r="N13" s="8"/>
    </row>
    <row r="14" spans="1:14" ht="7.5" customHeight="1" x14ac:dyDescent="0.2">
      <c r="A14" s="81"/>
      <c r="B14" s="81"/>
      <c r="C14" s="81"/>
      <c r="D14" s="81"/>
      <c r="E14" s="82"/>
      <c r="F14" s="81"/>
      <c r="G14" s="221"/>
      <c r="H14" s="81"/>
      <c r="I14" s="84"/>
      <c r="J14" s="2"/>
      <c r="L14" s="8"/>
      <c r="M14" s="8"/>
      <c r="N14" s="8"/>
    </row>
    <row r="15" spans="1:14" x14ac:dyDescent="0.2">
      <c r="A15" s="81" t="s">
        <v>13</v>
      </c>
      <c r="B15" s="81"/>
      <c r="C15" s="81"/>
      <c r="D15" s="81"/>
      <c r="E15" s="82"/>
      <c r="F15" s="81"/>
      <c r="G15" s="221"/>
      <c r="H15" s="81"/>
      <c r="I15" s="85">
        <f>SUM(I16:I22)</f>
        <v>77.750000000000014</v>
      </c>
      <c r="J15" s="2"/>
      <c r="L15" s="8"/>
      <c r="M15" s="8"/>
      <c r="N15" s="8"/>
    </row>
    <row r="16" spans="1:14" x14ac:dyDescent="0.2">
      <c r="A16" s="40" t="s">
        <v>146</v>
      </c>
      <c r="B16" s="11"/>
      <c r="C16" s="70">
        <v>90</v>
      </c>
      <c r="D16" s="81"/>
      <c r="E16" s="73" t="s">
        <v>32</v>
      </c>
      <c r="F16" s="81"/>
      <c r="G16" s="218">
        <v>0.55000000000000004</v>
      </c>
      <c r="H16" s="81"/>
      <c r="I16" s="84">
        <f t="shared" ref="I16:I22" si="0">C16*G16</f>
        <v>49.500000000000007</v>
      </c>
      <c r="J16" s="2"/>
      <c r="L16" s="8"/>
      <c r="M16" s="8"/>
      <c r="N16" s="8"/>
    </row>
    <row r="17" spans="1:14" x14ac:dyDescent="0.2">
      <c r="A17" s="40" t="s">
        <v>147</v>
      </c>
      <c r="B17" s="11"/>
      <c r="C17" s="70">
        <v>45</v>
      </c>
      <c r="D17" s="81"/>
      <c r="E17" s="73" t="s">
        <v>32</v>
      </c>
      <c r="F17" s="81"/>
      <c r="G17" s="218">
        <v>0.53</v>
      </c>
      <c r="H17" s="81"/>
      <c r="I17" s="84">
        <f t="shared" si="0"/>
        <v>23.85</v>
      </c>
      <c r="J17" s="2"/>
      <c r="L17" s="8"/>
      <c r="M17" s="8"/>
      <c r="N17" s="8"/>
    </row>
    <row r="18" spans="1:14" x14ac:dyDescent="0.2">
      <c r="A18" s="70"/>
      <c r="B18" s="81"/>
      <c r="C18" s="70">
        <v>10</v>
      </c>
      <c r="D18" s="81"/>
      <c r="E18" s="73" t="s">
        <v>32</v>
      </c>
      <c r="F18" s="81"/>
      <c r="G18" s="220">
        <v>0.44</v>
      </c>
      <c r="H18" s="81"/>
      <c r="I18" s="86">
        <f t="shared" si="0"/>
        <v>4.4000000000000004</v>
      </c>
      <c r="J18" s="2"/>
      <c r="L18" s="8"/>
      <c r="M18" s="8"/>
      <c r="N18" s="8"/>
    </row>
    <row r="19" spans="1:14" x14ac:dyDescent="0.2">
      <c r="A19" s="70"/>
      <c r="B19" s="81"/>
      <c r="C19" s="70"/>
      <c r="D19" s="81"/>
      <c r="E19" s="73"/>
      <c r="F19" s="81"/>
      <c r="G19" s="220"/>
      <c r="H19" s="81"/>
      <c r="I19" s="86">
        <f t="shared" si="0"/>
        <v>0</v>
      </c>
      <c r="J19" s="2"/>
      <c r="L19" s="8"/>
      <c r="M19" s="8"/>
      <c r="N19" s="8"/>
    </row>
    <row r="20" spans="1:14" x14ac:dyDescent="0.2">
      <c r="A20" s="70"/>
      <c r="B20" s="81"/>
      <c r="C20" s="70"/>
      <c r="D20" s="81"/>
      <c r="E20" s="73"/>
      <c r="F20" s="81"/>
      <c r="G20" s="220"/>
      <c r="H20" s="81"/>
      <c r="I20" s="86">
        <f t="shared" si="0"/>
        <v>0</v>
      </c>
      <c r="J20" s="2"/>
      <c r="L20" s="8"/>
      <c r="M20" s="8"/>
      <c r="N20" s="8"/>
    </row>
    <row r="21" spans="1:14" x14ac:dyDescent="0.2">
      <c r="A21" s="70"/>
      <c r="B21" s="81"/>
      <c r="C21" s="70"/>
      <c r="D21" s="81"/>
      <c r="E21" s="73"/>
      <c r="F21" s="81"/>
      <c r="G21" s="220"/>
      <c r="H21" s="81"/>
      <c r="I21" s="86">
        <f t="shared" si="0"/>
        <v>0</v>
      </c>
      <c r="J21" s="2"/>
      <c r="L21" s="8"/>
      <c r="M21" s="8"/>
      <c r="N21" s="8"/>
    </row>
    <row r="22" spans="1:14" x14ac:dyDescent="0.2">
      <c r="A22" s="70"/>
      <c r="B22" s="81"/>
      <c r="C22" s="70"/>
      <c r="D22" s="81"/>
      <c r="E22" s="73"/>
      <c r="F22" s="81"/>
      <c r="G22" s="220"/>
      <c r="H22" s="81"/>
      <c r="I22" s="86">
        <f t="shared" si="0"/>
        <v>0</v>
      </c>
      <c r="J22" s="2"/>
      <c r="L22" s="8"/>
      <c r="M22" s="8"/>
      <c r="N22" s="8"/>
    </row>
    <row r="23" spans="1:14" ht="6" customHeight="1" x14ac:dyDescent="0.2">
      <c r="A23" s="81"/>
      <c r="B23" s="81"/>
      <c r="C23" s="81"/>
      <c r="D23" s="81"/>
      <c r="E23" s="82"/>
      <c r="F23" s="81"/>
      <c r="G23" s="221"/>
      <c r="H23" s="81"/>
      <c r="I23" s="86"/>
      <c r="J23" s="2"/>
      <c r="L23" s="8"/>
      <c r="M23" s="8"/>
      <c r="N23" s="8"/>
    </row>
    <row r="24" spans="1:14" x14ac:dyDescent="0.2">
      <c r="A24" s="192" t="s">
        <v>17</v>
      </c>
      <c r="B24" s="81"/>
      <c r="C24" s="81"/>
      <c r="D24" s="81"/>
      <c r="E24" s="82"/>
      <c r="F24" s="81"/>
      <c r="G24" s="221"/>
      <c r="H24" s="81"/>
      <c r="I24" s="87">
        <f>SUM(I25:I30)</f>
        <v>46.871000000000002</v>
      </c>
      <c r="J24" s="2"/>
      <c r="L24" s="8"/>
      <c r="M24" s="8"/>
      <c r="N24" s="8"/>
    </row>
    <row r="25" spans="1:14" x14ac:dyDescent="0.2">
      <c r="A25" s="70" t="s">
        <v>203</v>
      </c>
      <c r="B25" s="11"/>
      <c r="C25" s="40">
        <v>16.399999999999999</v>
      </c>
      <c r="D25" s="11"/>
      <c r="E25" s="73" t="s">
        <v>135</v>
      </c>
      <c r="F25" s="11"/>
      <c r="G25" s="218">
        <v>1.0900000000000001</v>
      </c>
      <c r="H25" s="81"/>
      <c r="I25" s="86">
        <f t="shared" ref="I25:I30" si="1">C25*G25</f>
        <v>17.876000000000001</v>
      </c>
      <c r="J25" s="2"/>
      <c r="L25" s="8"/>
      <c r="M25" s="8"/>
      <c r="N25" s="8"/>
    </row>
    <row r="26" spans="1:14" x14ac:dyDescent="0.2">
      <c r="A26" s="70" t="s">
        <v>204</v>
      </c>
      <c r="B26" s="11"/>
      <c r="C26" s="240">
        <v>0.6</v>
      </c>
      <c r="D26" s="11"/>
      <c r="E26" s="73" t="s">
        <v>39</v>
      </c>
      <c r="F26" s="11"/>
      <c r="G26" s="218">
        <v>8.9499999999999993</v>
      </c>
      <c r="H26" s="81"/>
      <c r="I26" s="86">
        <f>C26*G26</f>
        <v>5.3699999999999992</v>
      </c>
      <c r="J26" s="2"/>
      <c r="L26" s="8"/>
      <c r="M26" s="8"/>
      <c r="N26" s="8"/>
    </row>
    <row r="27" spans="1:14" x14ac:dyDescent="0.2">
      <c r="A27" s="70" t="s">
        <v>205</v>
      </c>
      <c r="B27" s="11"/>
      <c r="C27" s="59">
        <v>0.3</v>
      </c>
      <c r="D27" s="11"/>
      <c r="E27" s="41" t="s">
        <v>206</v>
      </c>
      <c r="F27" s="11"/>
      <c r="G27" s="218">
        <v>29.75</v>
      </c>
      <c r="H27" s="81"/>
      <c r="I27" s="86">
        <f t="shared" si="1"/>
        <v>8.9249999999999989</v>
      </c>
      <c r="J27" s="2"/>
      <c r="L27" s="8"/>
      <c r="M27" s="8"/>
      <c r="N27" s="8"/>
    </row>
    <row r="28" spans="1:14" x14ac:dyDescent="0.2">
      <c r="A28" s="70" t="s">
        <v>207</v>
      </c>
      <c r="B28" s="11"/>
      <c r="C28" s="59">
        <v>7</v>
      </c>
      <c r="D28" s="11"/>
      <c r="E28" s="41" t="s">
        <v>135</v>
      </c>
      <c r="F28" s="11"/>
      <c r="G28" s="218">
        <v>2.1</v>
      </c>
      <c r="H28" s="81"/>
      <c r="I28" s="86">
        <f t="shared" si="1"/>
        <v>14.700000000000001</v>
      </c>
      <c r="J28" s="2"/>
      <c r="L28" s="8"/>
      <c r="M28" s="8"/>
      <c r="N28" s="8"/>
    </row>
    <row r="29" spans="1:14" x14ac:dyDescent="0.2">
      <c r="A29" s="70"/>
      <c r="B29" s="81"/>
      <c r="C29" s="70"/>
      <c r="D29" s="81"/>
      <c r="E29" s="73"/>
      <c r="F29" s="81"/>
      <c r="G29" s="218"/>
      <c r="H29" s="81"/>
      <c r="I29" s="86">
        <f t="shared" si="1"/>
        <v>0</v>
      </c>
      <c r="J29" s="2"/>
      <c r="L29" s="8"/>
      <c r="M29" s="8"/>
      <c r="N29" s="8"/>
    </row>
    <row r="30" spans="1:14" x14ac:dyDescent="0.2">
      <c r="A30" s="70"/>
      <c r="B30" s="81"/>
      <c r="C30" s="70"/>
      <c r="D30" s="81"/>
      <c r="E30" s="73"/>
      <c r="F30" s="81"/>
      <c r="G30" s="220"/>
      <c r="H30" s="81"/>
      <c r="I30" s="86">
        <f t="shared" si="1"/>
        <v>0</v>
      </c>
      <c r="J30" s="2"/>
      <c r="L30" s="8"/>
      <c r="M30" s="8"/>
      <c r="N30" s="8"/>
    </row>
    <row r="31" spans="1:14" ht="5.25" customHeight="1" x14ac:dyDescent="0.2">
      <c r="A31" s="81"/>
      <c r="B31" s="81"/>
      <c r="C31" s="81"/>
      <c r="D31" s="81"/>
      <c r="E31" s="82"/>
      <c r="F31" s="81"/>
      <c r="G31" s="221"/>
      <c r="H31" s="81"/>
      <c r="I31" s="86"/>
      <c r="J31" s="2"/>
      <c r="L31" s="8"/>
      <c r="M31" s="8"/>
      <c r="N31" s="8"/>
    </row>
    <row r="32" spans="1:14" x14ac:dyDescent="0.2">
      <c r="A32" s="192" t="s">
        <v>35</v>
      </c>
      <c r="B32" s="81"/>
      <c r="C32" s="81"/>
      <c r="D32" s="81"/>
      <c r="E32" s="82"/>
      <c r="F32" s="81"/>
      <c r="G32" s="221"/>
      <c r="H32" s="81"/>
      <c r="I32" s="87">
        <f>SUM(I33:I37)</f>
        <v>34.75</v>
      </c>
      <c r="J32" s="2"/>
      <c r="L32" s="8"/>
      <c r="M32" s="8"/>
      <c r="N32" s="8"/>
    </row>
    <row r="33" spans="1:14" x14ac:dyDescent="0.2">
      <c r="A33" s="70" t="s">
        <v>210</v>
      </c>
      <c r="B33" s="11"/>
      <c r="C33" s="40">
        <v>1</v>
      </c>
      <c r="D33" s="11"/>
      <c r="E33" s="41" t="s">
        <v>151</v>
      </c>
      <c r="F33" s="11"/>
      <c r="G33" s="218">
        <v>7.25</v>
      </c>
      <c r="H33" s="81"/>
      <c r="I33" s="86">
        <f>C33*G33</f>
        <v>7.25</v>
      </c>
      <c r="J33" s="2"/>
      <c r="L33" s="8"/>
      <c r="M33" s="8"/>
      <c r="N33" s="8"/>
    </row>
    <row r="34" spans="1:14" x14ac:dyDescent="0.2">
      <c r="A34" s="70" t="s">
        <v>187</v>
      </c>
      <c r="B34" s="11"/>
      <c r="C34" s="40">
        <v>1</v>
      </c>
      <c r="D34" s="11"/>
      <c r="E34" s="41" t="s">
        <v>151</v>
      </c>
      <c r="F34" s="11"/>
      <c r="G34" s="218">
        <v>8.75</v>
      </c>
      <c r="H34" s="81"/>
      <c r="I34" s="86">
        <f>C34*G34</f>
        <v>8.75</v>
      </c>
      <c r="J34" s="2"/>
      <c r="L34" s="8"/>
      <c r="M34" s="8"/>
      <c r="N34" s="8"/>
    </row>
    <row r="35" spans="1:14" x14ac:dyDescent="0.2">
      <c r="A35" s="40" t="s">
        <v>188</v>
      </c>
      <c r="B35" s="11"/>
      <c r="C35" s="40">
        <v>125</v>
      </c>
      <c r="D35" s="11"/>
      <c r="E35" s="41" t="s">
        <v>10</v>
      </c>
      <c r="F35" s="11"/>
      <c r="G35" s="218">
        <v>0.15</v>
      </c>
      <c r="H35" s="81"/>
      <c r="I35" s="86">
        <f>C35*G35</f>
        <v>18.75</v>
      </c>
      <c r="J35" s="2"/>
      <c r="L35" s="8"/>
      <c r="M35" s="8"/>
      <c r="N35" s="8"/>
    </row>
    <row r="36" spans="1:14" x14ac:dyDescent="0.2">
      <c r="A36" s="40"/>
      <c r="B36" s="11"/>
      <c r="C36" s="40"/>
      <c r="D36" s="11"/>
      <c r="E36" s="41"/>
      <c r="F36" s="11"/>
      <c r="G36" s="218"/>
      <c r="H36" s="81"/>
      <c r="I36" s="86">
        <f>C36*G36</f>
        <v>0</v>
      </c>
      <c r="J36" s="2"/>
      <c r="L36" s="8"/>
      <c r="M36" s="8"/>
      <c r="N36" s="8"/>
    </row>
    <row r="37" spans="1:14" x14ac:dyDescent="0.2">
      <c r="A37" s="70"/>
      <c r="B37" s="81"/>
      <c r="C37" s="70"/>
      <c r="D37" s="81"/>
      <c r="E37" s="73"/>
      <c r="F37" s="81"/>
      <c r="G37" s="220"/>
      <c r="H37" s="81"/>
      <c r="I37" s="86">
        <f>C37*G37</f>
        <v>0</v>
      </c>
      <c r="J37" s="2"/>
      <c r="L37" s="8"/>
      <c r="M37" s="8"/>
      <c r="N37" s="8"/>
    </row>
    <row r="38" spans="1:14" ht="6" customHeight="1" x14ac:dyDescent="0.2">
      <c r="A38" s="81"/>
      <c r="B38" s="81"/>
      <c r="C38" s="81"/>
      <c r="D38" s="81"/>
      <c r="E38" s="82"/>
      <c r="F38" s="81"/>
      <c r="G38" s="221"/>
      <c r="H38" s="81"/>
      <c r="I38" s="86"/>
      <c r="J38" s="2"/>
      <c r="L38" s="8"/>
      <c r="M38" s="8"/>
      <c r="N38" s="8"/>
    </row>
    <row r="39" spans="1:14" x14ac:dyDescent="0.2">
      <c r="A39" s="192" t="s">
        <v>18</v>
      </c>
      <c r="B39" s="81"/>
      <c r="C39" s="81"/>
      <c r="D39" s="81"/>
      <c r="E39" s="82"/>
      <c r="F39" s="81"/>
      <c r="G39" s="221"/>
      <c r="H39" s="81"/>
      <c r="I39" s="87">
        <f>SUM(I40:I42)</f>
        <v>64.2</v>
      </c>
      <c r="J39" s="2"/>
      <c r="L39" s="8"/>
      <c r="M39" s="8"/>
      <c r="N39" s="8"/>
    </row>
    <row r="40" spans="1:14" x14ac:dyDescent="0.2">
      <c r="A40" s="70" t="s">
        <v>153</v>
      </c>
      <c r="B40" s="81"/>
      <c r="C40" s="70">
        <v>20</v>
      </c>
      <c r="D40" s="81"/>
      <c r="E40" s="73" t="s">
        <v>154</v>
      </c>
      <c r="F40" s="81"/>
      <c r="G40" s="218">
        <v>1.9</v>
      </c>
      <c r="H40" s="81"/>
      <c r="I40" s="86">
        <f>C40*G40</f>
        <v>38</v>
      </c>
      <c r="J40" s="2"/>
      <c r="L40" s="8"/>
      <c r="M40" s="8"/>
      <c r="N40" s="8"/>
    </row>
    <row r="41" spans="1:14" x14ac:dyDescent="0.2">
      <c r="A41" s="92" t="s">
        <v>189</v>
      </c>
      <c r="B41" s="81"/>
      <c r="C41" s="70">
        <v>1</v>
      </c>
      <c r="D41" s="81"/>
      <c r="E41" s="73" t="s">
        <v>151</v>
      </c>
      <c r="F41" s="81"/>
      <c r="G41" s="218">
        <v>16</v>
      </c>
      <c r="H41" s="81"/>
      <c r="I41" s="86">
        <f>C41*G41</f>
        <v>16</v>
      </c>
      <c r="J41" s="2"/>
      <c r="L41" s="8"/>
      <c r="M41" s="8"/>
      <c r="N41" s="8"/>
    </row>
    <row r="42" spans="1:14" x14ac:dyDescent="0.2">
      <c r="A42" s="70" t="s">
        <v>99</v>
      </c>
      <c r="B42" s="81"/>
      <c r="C42" s="70">
        <v>20</v>
      </c>
      <c r="D42" s="81"/>
      <c r="E42" s="73" t="s">
        <v>154</v>
      </c>
      <c r="F42" s="81"/>
      <c r="G42" s="220">
        <v>0.51</v>
      </c>
      <c r="H42" s="81"/>
      <c r="I42" s="86">
        <f>C42*G42</f>
        <v>10.199999999999999</v>
      </c>
      <c r="J42" s="2"/>
      <c r="L42" s="8"/>
      <c r="M42" s="8"/>
      <c r="N42" s="8"/>
    </row>
    <row r="43" spans="1:14" ht="4.5" customHeight="1" x14ac:dyDescent="0.2">
      <c r="A43" s="193"/>
      <c r="B43" s="189"/>
      <c r="C43" s="193"/>
      <c r="D43" s="189"/>
      <c r="E43" s="194"/>
      <c r="F43" s="189"/>
      <c r="G43" s="222"/>
      <c r="H43" s="81"/>
      <c r="I43" s="86"/>
      <c r="J43" s="2"/>
      <c r="L43" s="8"/>
      <c r="M43" s="8"/>
      <c r="N43" s="8"/>
    </row>
    <row r="44" spans="1:14" x14ac:dyDescent="0.2">
      <c r="A44" s="192" t="s">
        <v>117</v>
      </c>
      <c r="B44" s="81"/>
      <c r="C44" s="81"/>
      <c r="D44" s="81"/>
      <c r="E44" s="82"/>
      <c r="F44" s="81"/>
      <c r="G44" s="221"/>
      <c r="H44" s="81"/>
      <c r="I44" s="87">
        <f>SUM(I45:I49)</f>
        <v>38.5655</v>
      </c>
      <c r="J44" s="2"/>
      <c r="L44" s="8"/>
      <c r="M44" s="8"/>
      <c r="N44" s="8"/>
    </row>
    <row r="45" spans="1:14" x14ac:dyDescent="0.2">
      <c r="A45" s="70" t="s">
        <v>160</v>
      </c>
      <c r="B45" s="81"/>
      <c r="C45" s="92">
        <v>2.88</v>
      </c>
      <c r="D45" s="81"/>
      <c r="E45" s="73" t="s">
        <v>104</v>
      </c>
      <c r="F45" s="81"/>
      <c r="G45" s="218">
        <v>2.5</v>
      </c>
      <c r="H45" s="81"/>
      <c r="I45" s="86">
        <f>C45*G45</f>
        <v>7.1999999999999993</v>
      </c>
      <c r="J45" s="2"/>
      <c r="L45" s="8"/>
      <c r="M45" s="8"/>
      <c r="N45" s="8"/>
    </row>
    <row r="46" spans="1:14" x14ac:dyDescent="0.2">
      <c r="A46" s="70" t="s">
        <v>161</v>
      </c>
      <c r="B46" s="81"/>
      <c r="C46" s="246">
        <v>5.57</v>
      </c>
      <c r="D46" s="81"/>
      <c r="E46" s="73" t="s">
        <v>104</v>
      </c>
      <c r="F46" s="81"/>
      <c r="G46" s="218">
        <v>2.35</v>
      </c>
      <c r="H46" s="81"/>
      <c r="I46" s="86">
        <f>C46*G46</f>
        <v>13.089500000000001</v>
      </c>
      <c r="J46" s="2"/>
      <c r="L46" s="8"/>
      <c r="M46" s="8"/>
      <c r="N46" s="8"/>
    </row>
    <row r="47" spans="1:14" x14ac:dyDescent="0.2">
      <c r="A47" s="70" t="s">
        <v>162</v>
      </c>
      <c r="B47" s="81"/>
      <c r="C47" s="246">
        <v>0.16</v>
      </c>
      <c r="D47" s="81"/>
      <c r="E47" s="73" t="s">
        <v>104</v>
      </c>
      <c r="F47" s="81"/>
      <c r="G47" s="218">
        <v>2.85</v>
      </c>
      <c r="H47" s="81"/>
      <c r="I47" s="86">
        <f>C47*G47</f>
        <v>0.45600000000000002</v>
      </c>
      <c r="J47" s="2"/>
      <c r="L47" s="8"/>
      <c r="M47" s="8"/>
      <c r="N47" s="8"/>
    </row>
    <row r="48" spans="1:14" x14ac:dyDescent="0.2">
      <c r="A48" s="92" t="s">
        <v>119</v>
      </c>
      <c r="B48" s="81"/>
      <c r="C48" s="70">
        <v>1</v>
      </c>
      <c r="D48" s="81"/>
      <c r="E48" s="73" t="s">
        <v>151</v>
      </c>
      <c r="F48" s="81"/>
      <c r="G48" s="218">
        <v>3.11</v>
      </c>
      <c r="H48" s="81"/>
      <c r="I48" s="86">
        <f>C48*G48</f>
        <v>3.11</v>
      </c>
      <c r="J48" s="2"/>
      <c r="L48" s="8"/>
      <c r="M48" s="8"/>
      <c r="N48" s="8"/>
    </row>
    <row r="49" spans="1:14" x14ac:dyDescent="0.2">
      <c r="A49" s="92" t="s">
        <v>163</v>
      </c>
      <c r="B49" s="81"/>
      <c r="C49" s="70">
        <v>1</v>
      </c>
      <c r="D49" s="81"/>
      <c r="E49" s="73" t="s">
        <v>151</v>
      </c>
      <c r="F49" s="81"/>
      <c r="G49" s="218">
        <v>13.73</v>
      </c>
      <c r="H49" s="81"/>
      <c r="I49" s="86">
        <v>14.71</v>
      </c>
      <c r="J49" s="2"/>
      <c r="L49" s="8"/>
      <c r="M49" s="8"/>
      <c r="N49" s="8"/>
    </row>
    <row r="50" spans="1:14" ht="4.5" customHeight="1" x14ac:dyDescent="0.2">
      <c r="A50" s="193"/>
      <c r="B50" s="189"/>
      <c r="C50" s="193"/>
      <c r="D50" s="189"/>
      <c r="E50" s="194"/>
      <c r="F50" s="189"/>
      <c r="G50" s="233"/>
      <c r="H50" s="81"/>
      <c r="I50" s="86"/>
      <c r="J50" s="2"/>
      <c r="L50" s="8"/>
      <c r="M50" s="8"/>
      <c r="N50" s="8"/>
    </row>
    <row r="51" spans="1:14" x14ac:dyDescent="0.2">
      <c r="A51" s="192" t="s">
        <v>118</v>
      </c>
      <c r="B51" s="81"/>
      <c r="C51" s="81"/>
      <c r="D51" s="81"/>
      <c r="E51" s="82"/>
      <c r="F51" s="81"/>
      <c r="G51" s="221"/>
      <c r="H51" s="81"/>
      <c r="I51" s="87">
        <f>SUM(I52:I54)</f>
        <v>49.131</v>
      </c>
      <c r="J51" s="2"/>
      <c r="L51" s="8"/>
      <c r="M51" s="8"/>
      <c r="N51" s="8"/>
    </row>
    <row r="52" spans="1:14" x14ac:dyDescent="0.2">
      <c r="A52" s="70" t="s">
        <v>157</v>
      </c>
      <c r="B52" s="81"/>
      <c r="C52" s="70">
        <v>1.66</v>
      </c>
      <c r="D52" s="81"/>
      <c r="E52" s="73" t="s">
        <v>34</v>
      </c>
      <c r="F52" s="81"/>
      <c r="G52" s="218">
        <v>18.5</v>
      </c>
      <c r="H52" s="81"/>
      <c r="I52" s="86">
        <f>C52*G52</f>
        <v>30.709999999999997</v>
      </c>
      <c r="J52" s="2"/>
      <c r="L52" s="8"/>
      <c r="M52" s="8"/>
      <c r="N52" s="8"/>
    </row>
    <row r="53" spans="1:14" x14ac:dyDescent="0.2">
      <c r="A53" s="261" t="s">
        <v>211</v>
      </c>
      <c r="B53" s="81"/>
      <c r="C53" s="70">
        <v>0.8</v>
      </c>
      <c r="D53" s="81"/>
      <c r="E53" s="73" t="s">
        <v>34</v>
      </c>
      <c r="F53" s="81"/>
      <c r="G53" s="218">
        <v>18.5</v>
      </c>
      <c r="H53" s="81"/>
      <c r="I53" s="86">
        <f>C53*G53</f>
        <v>14.8</v>
      </c>
      <c r="J53" s="2"/>
      <c r="L53" s="8"/>
      <c r="M53" s="8"/>
      <c r="N53" s="8"/>
    </row>
    <row r="54" spans="1:14" x14ac:dyDescent="0.2">
      <c r="A54" s="70" t="s">
        <v>159</v>
      </c>
      <c r="B54" s="81"/>
      <c r="C54" s="70">
        <v>0.34</v>
      </c>
      <c r="D54" s="81"/>
      <c r="E54" s="73" t="s">
        <v>34</v>
      </c>
      <c r="F54" s="81"/>
      <c r="G54" s="218">
        <v>10.65</v>
      </c>
      <c r="H54" s="81"/>
      <c r="I54" s="86">
        <f>C54*G54</f>
        <v>3.6210000000000004</v>
      </c>
      <c r="J54" s="2"/>
      <c r="L54" s="8"/>
      <c r="M54" s="8"/>
      <c r="N54" s="8"/>
    </row>
    <row r="55" spans="1:14" ht="5.25" customHeight="1" x14ac:dyDescent="0.2">
      <c r="A55" s="81"/>
      <c r="B55" s="81"/>
      <c r="C55" s="81"/>
      <c r="D55" s="81"/>
      <c r="E55" s="82"/>
      <c r="F55" s="81"/>
      <c r="G55" s="221"/>
      <c r="H55" s="81"/>
      <c r="I55" s="86"/>
      <c r="J55" s="2"/>
      <c r="L55" s="8"/>
      <c r="M55" s="8"/>
      <c r="N55" s="8"/>
    </row>
    <row r="56" spans="1:14" x14ac:dyDescent="0.2">
      <c r="A56" s="192" t="s">
        <v>120</v>
      </c>
      <c r="B56" s="81"/>
      <c r="C56" s="81"/>
      <c r="D56" s="81"/>
      <c r="E56" s="82"/>
      <c r="F56" s="81"/>
      <c r="G56" s="221"/>
      <c r="H56" s="81"/>
      <c r="I56" s="87">
        <f>SUM(I57:I58)</f>
        <v>0</v>
      </c>
      <c r="J56" s="2"/>
      <c r="L56" s="8"/>
      <c r="M56" s="8"/>
      <c r="N56" s="8"/>
    </row>
    <row r="57" spans="1:14" x14ac:dyDescent="0.2">
      <c r="A57" s="70"/>
      <c r="B57" s="81"/>
      <c r="C57" s="70"/>
      <c r="D57" s="81"/>
      <c r="E57" s="73"/>
      <c r="F57" s="81"/>
      <c r="G57" s="220"/>
      <c r="H57" s="81"/>
      <c r="I57" s="86">
        <f>C57*G57</f>
        <v>0</v>
      </c>
      <c r="J57" s="2"/>
      <c r="L57" s="8"/>
      <c r="M57" s="8"/>
      <c r="N57" s="8"/>
    </row>
    <row r="58" spans="1:14" x14ac:dyDescent="0.2">
      <c r="A58" s="70"/>
      <c r="B58" s="81"/>
      <c r="C58" s="70"/>
      <c r="D58" s="81"/>
      <c r="E58" s="73"/>
      <c r="F58" s="81"/>
      <c r="G58" s="220"/>
      <c r="H58" s="81"/>
      <c r="I58" s="86">
        <f>C58*G58</f>
        <v>0</v>
      </c>
      <c r="J58" s="2"/>
      <c r="L58" s="8"/>
      <c r="M58" s="8"/>
      <c r="N58" s="8"/>
    </row>
    <row r="59" spans="1:14" ht="5.25" customHeight="1" x14ac:dyDescent="0.2">
      <c r="A59" s="81"/>
      <c r="B59" s="81"/>
      <c r="C59" s="81"/>
      <c r="D59" s="81"/>
      <c r="E59" s="82"/>
      <c r="F59" s="81"/>
      <c r="G59" s="221"/>
      <c r="H59" s="81"/>
      <c r="I59" s="86"/>
      <c r="J59" s="2"/>
      <c r="L59" s="8"/>
      <c r="M59" s="8"/>
      <c r="N59" s="8"/>
    </row>
    <row r="60" spans="1:14" x14ac:dyDescent="0.2">
      <c r="A60" s="192" t="s">
        <v>19</v>
      </c>
      <c r="B60" s="81"/>
      <c r="C60" s="81"/>
      <c r="D60" s="81"/>
      <c r="E60" s="82"/>
      <c r="F60" s="81"/>
      <c r="G60" s="221"/>
      <c r="H60" s="81"/>
      <c r="I60" s="87">
        <f>SUM(I61:I62)</f>
        <v>25</v>
      </c>
      <c r="J60" s="2"/>
      <c r="L60" s="8"/>
      <c r="M60" s="8"/>
      <c r="N60" s="8"/>
    </row>
    <row r="61" spans="1:14" x14ac:dyDescent="0.2">
      <c r="A61" s="40" t="s">
        <v>20</v>
      </c>
      <c r="B61" s="11"/>
      <c r="C61" s="70">
        <v>1</v>
      </c>
      <c r="D61" s="81"/>
      <c r="E61" s="73" t="s">
        <v>151</v>
      </c>
      <c r="F61" s="81"/>
      <c r="G61" s="220">
        <v>25</v>
      </c>
      <c r="H61" s="81"/>
      <c r="I61" s="86">
        <f>C61*G61</f>
        <v>25</v>
      </c>
      <c r="J61" s="2"/>
      <c r="L61" s="8"/>
      <c r="M61" s="8"/>
      <c r="N61" s="8"/>
    </row>
    <row r="62" spans="1:14" x14ac:dyDescent="0.2">
      <c r="A62" s="70"/>
      <c r="B62" s="81"/>
      <c r="C62" s="70"/>
      <c r="D62" s="81"/>
      <c r="E62" s="73"/>
      <c r="F62" s="81"/>
      <c r="G62" s="176"/>
      <c r="H62" s="81"/>
      <c r="I62" s="86">
        <f>C62*G62</f>
        <v>0</v>
      </c>
      <c r="J62" s="2"/>
      <c r="L62" s="8"/>
      <c r="M62" s="8"/>
      <c r="N62" s="8"/>
    </row>
    <row r="63" spans="1:14" ht="4.5" customHeight="1" x14ac:dyDescent="0.2">
      <c r="A63" s="188"/>
      <c r="B63" s="188"/>
      <c r="C63" s="188"/>
      <c r="D63" s="188"/>
      <c r="E63" s="185"/>
      <c r="F63" s="188"/>
      <c r="G63" s="186"/>
      <c r="H63" s="81"/>
      <c r="I63" s="86"/>
      <c r="J63" s="2"/>
      <c r="L63" s="8"/>
      <c r="M63" s="8"/>
      <c r="N63" s="8"/>
    </row>
    <row r="64" spans="1:14" x14ac:dyDescent="0.2">
      <c r="A64" s="177" t="s">
        <v>213</v>
      </c>
      <c r="B64" s="81"/>
      <c r="C64" s="81"/>
      <c r="D64" s="81"/>
      <c r="E64" s="82"/>
      <c r="F64" s="81"/>
      <c r="G64" s="81"/>
      <c r="H64" s="81"/>
      <c r="I64" s="218">
        <v>8.34</v>
      </c>
      <c r="J64" s="2"/>
      <c r="L64" s="8"/>
      <c r="M64" s="8"/>
      <c r="N64" s="8"/>
    </row>
    <row r="65" spans="1:14" ht="5.25" customHeight="1" x14ac:dyDescent="0.2">
      <c r="A65" s="81"/>
      <c r="B65" s="81"/>
      <c r="C65" s="81"/>
      <c r="D65" s="81"/>
      <c r="E65" s="82"/>
      <c r="F65" s="81"/>
      <c r="G65" s="81"/>
      <c r="H65" s="81"/>
      <c r="I65" s="86"/>
      <c r="J65" s="2"/>
      <c r="L65" s="8"/>
      <c r="M65" s="8"/>
      <c r="N65" s="8"/>
    </row>
    <row r="66" spans="1:14" x14ac:dyDescent="0.2">
      <c r="A66" s="192" t="s">
        <v>22</v>
      </c>
      <c r="B66" s="81"/>
      <c r="C66" s="81"/>
      <c r="D66" s="81"/>
      <c r="E66" s="82"/>
      <c r="F66" s="81"/>
      <c r="G66" s="81"/>
      <c r="H66" s="81"/>
      <c r="I66" s="86">
        <f>SUM(I11:I64)-(I11+I15+I24+I32+I39+I44+I51+I56+I60)</f>
        <v>369.30750000000012</v>
      </c>
      <c r="J66" s="2"/>
      <c r="M66" s="8"/>
      <c r="N66" s="8"/>
    </row>
    <row r="67" spans="1:14" x14ac:dyDescent="0.2">
      <c r="A67" s="192" t="s">
        <v>23</v>
      </c>
      <c r="B67" s="81"/>
      <c r="C67" s="81"/>
      <c r="D67" s="81"/>
      <c r="E67" s="82"/>
      <c r="F67" s="81"/>
      <c r="G67" s="81"/>
      <c r="H67" s="81"/>
      <c r="I67" s="86">
        <f>I66/C7</f>
        <v>2.954460000000001</v>
      </c>
      <c r="J67" s="2"/>
      <c r="M67" s="8"/>
      <c r="N67" s="8"/>
    </row>
    <row r="68" spans="1:14" ht="5.25" customHeight="1" x14ac:dyDescent="0.2">
      <c r="A68" s="81"/>
      <c r="B68" s="81"/>
      <c r="C68" s="81"/>
      <c r="D68" s="81"/>
      <c r="E68" s="82"/>
      <c r="F68" s="81"/>
      <c r="G68" s="81"/>
      <c r="H68" s="81"/>
      <c r="I68" s="86"/>
      <c r="J68" s="2"/>
      <c r="L68" s="8"/>
      <c r="M68" s="8"/>
      <c r="N68" s="8"/>
    </row>
    <row r="69" spans="1:14" x14ac:dyDescent="0.2">
      <c r="A69" s="89" t="s">
        <v>24</v>
      </c>
      <c r="B69" s="89"/>
      <c r="C69" s="89"/>
      <c r="D69" s="89"/>
      <c r="E69" s="90"/>
      <c r="F69" s="89"/>
      <c r="G69" s="89"/>
      <c r="H69" s="89"/>
      <c r="I69" s="91">
        <f>I7-I66</f>
        <v>349.44249999999988</v>
      </c>
      <c r="J69" s="2"/>
      <c r="L69" s="8"/>
      <c r="M69" s="8"/>
      <c r="N69" s="8"/>
    </row>
    <row r="70" spans="1:14" ht="5.25" customHeight="1" x14ac:dyDescent="0.2">
      <c r="A70" s="81"/>
      <c r="B70" s="81"/>
      <c r="C70" s="81"/>
      <c r="D70" s="81"/>
      <c r="E70" s="82"/>
      <c r="F70" s="81"/>
      <c r="G70" s="81"/>
      <c r="H70" s="81"/>
      <c r="I70" s="86"/>
      <c r="J70" s="2"/>
      <c r="L70" s="8"/>
      <c r="M70" s="8"/>
      <c r="N70" s="8"/>
    </row>
    <row r="71" spans="1:14" x14ac:dyDescent="0.2">
      <c r="A71" s="29" t="s">
        <v>25</v>
      </c>
      <c r="B71" s="81"/>
      <c r="C71" s="81"/>
      <c r="D71" s="81"/>
      <c r="E71" s="82"/>
      <c r="F71" s="81"/>
      <c r="G71" s="81"/>
      <c r="H71" s="81"/>
      <c r="I71" s="86"/>
      <c r="J71" s="2"/>
      <c r="L71" s="8"/>
      <c r="M71" s="8"/>
      <c r="N71" s="8"/>
    </row>
    <row r="72" spans="1:14" ht="14.1" customHeight="1" x14ac:dyDescent="0.2">
      <c r="A72" s="341" t="s">
        <v>79</v>
      </c>
      <c r="B72" s="341"/>
      <c r="C72" s="341"/>
      <c r="D72" s="320"/>
      <c r="E72" s="320"/>
      <c r="F72" s="320"/>
      <c r="G72" s="320"/>
      <c r="H72" s="320"/>
      <c r="I72" s="218">
        <v>1.39</v>
      </c>
      <c r="J72" s="2"/>
      <c r="L72" s="8"/>
      <c r="M72" s="8"/>
      <c r="N72" s="8"/>
    </row>
    <row r="73" spans="1:14" ht="14.1" customHeight="1" x14ac:dyDescent="0.2">
      <c r="A73" s="341" t="s">
        <v>77</v>
      </c>
      <c r="B73" s="341"/>
      <c r="C73" s="341"/>
      <c r="D73" s="320"/>
      <c r="E73" s="320"/>
      <c r="F73" s="320"/>
      <c r="G73" s="320"/>
      <c r="H73" s="320"/>
      <c r="I73" s="218">
        <v>51.36</v>
      </c>
      <c r="J73" s="2"/>
      <c r="L73" s="8"/>
      <c r="M73" s="8"/>
      <c r="N73" s="8"/>
    </row>
    <row r="74" spans="1:14" ht="14.1" customHeight="1" x14ac:dyDescent="0.2">
      <c r="A74" s="342" t="s">
        <v>78</v>
      </c>
      <c r="B74" s="342"/>
      <c r="C74" s="342"/>
      <c r="D74" s="320"/>
      <c r="E74" s="320"/>
      <c r="F74" s="320"/>
      <c r="G74" s="320"/>
      <c r="H74" s="320"/>
      <c r="I74" s="218"/>
      <c r="J74" s="2"/>
      <c r="L74" s="8"/>
      <c r="M74" s="8"/>
      <c r="N74" s="8"/>
    </row>
    <row r="75" spans="1:14" ht="14.1" customHeight="1" x14ac:dyDescent="0.2">
      <c r="A75" s="342" t="s">
        <v>165</v>
      </c>
      <c r="B75" s="342"/>
      <c r="C75" s="342"/>
      <c r="D75" s="320"/>
      <c r="E75" s="320"/>
      <c r="F75" s="320"/>
      <c r="G75" s="320"/>
      <c r="H75" s="320"/>
      <c r="I75" s="218">
        <v>220</v>
      </c>
      <c r="J75" s="2"/>
      <c r="L75" s="8"/>
      <c r="M75" s="8"/>
      <c r="N75" s="8"/>
    </row>
    <row r="76" spans="1:14" ht="14.1" customHeight="1" x14ac:dyDescent="0.2">
      <c r="A76" s="342" t="s">
        <v>164</v>
      </c>
      <c r="B76" s="342"/>
      <c r="C76" s="342"/>
      <c r="D76" s="320"/>
      <c r="E76" s="320"/>
      <c r="F76" s="320"/>
      <c r="G76" s="320"/>
      <c r="H76" s="320"/>
      <c r="I76" s="218">
        <v>10</v>
      </c>
      <c r="J76" s="2"/>
      <c r="L76" s="8"/>
      <c r="M76" s="8"/>
      <c r="N76" s="8"/>
    </row>
    <row r="77" spans="1:14" ht="14.1" customHeight="1" x14ac:dyDescent="0.2">
      <c r="A77" s="319" t="s">
        <v>26</v>
      </c>
      <c r="B77" s="319"/>
      <c r="C77" s="319"/>
      <c r="D77" s="320"/>
      <c r="E77" s="320"/>
      <c r="F77" s="320"/>
      <c r="G77" s="320"/>
      <c r="H77" s="320"/>
      <c r="I77" s="218">
        <v>34</v>
      </c>
      <c r="J77" s="2"/>
      <c r="L77" s="8"/>
      <c r="M77" s="8"/>
      <c r="N77" s="8"/>
    </row>
    <row r="78" spans="1:14" ht="14.1" customHeight="1" x14ac:dyDescent="0.2">
      <c r="A78" s="319"/>
      <c r="B78" s="319"/>
      <c r="C78" s="319"/>
      <c r="D78" s="320"/>
      <c r="E78" s="320"/>
      <c r="F78" s="320"/>
      <c r="G78" s="320"/>
      <c r="H78" s="320"/>
      <c r="I78" s="218"/>
      <c r="J78" s="2"/>
      <c r="L78" s="8"/>
      <c r="M78" s="8"/>
      <c r="N78" s="8"/>
    </row>
    <row r="79" spans="1:14" ht="14.1" customHeight="1" x14ac:dyDescent="0.2">
      <c r="A79" s="319"/>
      <c r="B79" s="319"/>
      <c r="C79" s="319"/>
      <c r="D79" s="320"/>
      <c r="E79" s="320"/>
      <c r="F79" s="320"/>
      <c r="G79" s="320"/>
      <c r="H79" s="320"/>
      <c r="I79" s="218"/>
      <c r="J79" s="2"/>
      <c r="L79" s="8"/>
      <c r="M79" s="8"/>
      <c r="N79" s="8"/>
    </row>
    <row r="80" spans="1:14" ht="5.25" customHeight="1" x14ac:dyDescent="0.2">
      <c r="A80" s="81"/>
      <c r="B80" s="81"/>
      <c r="C80" s="81"/>
      <c r="D80" s="81"/>
      <c r="E80" s="82"/>
      <c r="F80" s="81"/>
      <c r="G80" s="81"/>
      <c r="H80" s="81"/>
      <c r="I80" s="86"/>
      <c r="J80" s="2"/>
      <c r="L80" s="8"/>
      <c r="M80" s="8"/>
      <c r="N80" s="8"/>
    </row>
    <row r="81" spans="1:14" x14ac:dyDescent="0.2">
      <c r="A81" s="192" t="s">
        <v>27</v>
      </c>
      <c r="B81" s="81"/>
      <c r="C81" s="81"/>
      <c r="D81" s="81"/>
      <c r="E81" s="82"/>
      <c r="F81" s="81"/>
      <c r="G81" s="81"/>
      <c r="H81" s="81"/>
      <c r="I81" s="86">
        <f>SUM(I71:I79)</f>
        <v>316.75</v>
      </c>
      <c r="J81" s="2"/>
      <c r="L81" s="8"/>
      <c r="M81" s="8"/>
      <c r="N81" s="8"/>
    </row>
    <row r="82" spans="1:14" x14ac:dyDescent="0.2">
      <c r="A82" s="192" t="s">
        <v>28</v>
      </c>
      <c r="B82" s="81"/>
      <c r="C82" s="81"/>
      <c r="D82" s="81"/>
      <c r="E82" s="82"/>
      <c r="F82" s="81"/>
      <c r="G82" s="81"/>
      <c r="H82" s="81"/>
      <c r="I82" s="86">
        <f>I81/C7</f>
        <v>2.5339999999999998</v>
      </c>
      <c r="J82" s="2"/>
      <c r="L82" s="8"/>
      <c r="M82" s="8"/>
      <c r="N82" s="8"/>
    </row>
    <row r="83" spans="1:14" x14ac:dyDescent="0.2">
      <c r="A83" s="81"/>
      <c r="B83" s="81"/>
      <c r="C83" s="81"/>
      <c r="D83" s="81"/>
      <c r="E83" s="82"/>
      <c r="F83" s="81"/>
      <c r="G83" s="81"/>
      <c r="H83" s="81"/>
      <c r="I83" s="86"/>
      <c r="J83" s="2"/>
      <c r="L83" s="8"/>
      <c r="M83" s="8"/>
      <c r="N83" s="8"/>
    </row>
    <row r="84" spans="1:14" x14ac:dyDescent="0.2">
      <c r="A84" s="192" t="s">
        <v>29</v>
      </c>
      <c r="B84" s="81"/>
      <c r="C84" s="81"/>
      <c r="D84" s="81"/>
      <c r="E84" s="82"/>
      <c r="F84" s="81"/>
      <c r="G84" s="81"/>
      <c r="H84" s="81"/>
      <c r="I84" s="86">
        <f>I66+I81</f>
        <v>686.05750000000012</v>
      </c>
      <c r="J84" s="2"/>
      <c r="L84" s="8"/>
      <c r="M84" s="8"/>
      <c r="N84" s="8"/>
    </row>
    <row r="85" spans="1:14" x14ac:dyDescent="0.2">
      <c r="A85" s="192" t="s">
        <v>30</v>
      </c>
      <c r="B85" s="81"/>
      <c r="C85" s="81"/>
      <c r="D85" s="81"/>
      <c r="E85" s="82"/>
      <c r="F85" s="81"/>
      <c r="G85" s="81"/>
      <c r="H85" s="81"/>
      <c r="I85" s="86">
        <f>I84/C7</f>
        <v>5.4884600000000008</v>
      </c>
      <c r="J85" s="2"/>
      <c r="L85" s="8"/>
      <c r="M85" s="8"/>
      <c r="N85" s="8"/>
    </row>
    <row r="86" spans="1:14" x14ac:dyDescent="0.2">
      <c r="A86" s="81"/>
      <c r="B86" s="81"/>
      <c r="C86" s="81"/>
      <c r="D86" s="81"/>
      <c r="E86" s="82"/>
      <c r="F86" s="81"/>
      <c r="G86" s="81"/>
      <c r="H86" s="81"/>
      <c r="I86" s="86"/>
      <c r="J86" s="2"/>
      <c r="L86" s="8"/>
      <c r="M86" s="8"/>
      <c r="N86" s="8"/>
    </row>
    <row r="87" spans="1:14" x14ac:dyDescent="0.2">
      <c r="A87" s="81" t="s">
        <v>31</v>
      </c>
      <c r="B87" s="81"/>
      <c r="C87" s="81"/>
      <c r="D87" s="81"/>
      <c r="E87" s="82"/>
      <c r="F87" s="81"/>
      <c r="G87" s="81"/>
      <c r="H87" s="81"/>
      <c r="I87" s="86">
        <f>I7-I84</f>
        <v>32.692499999999882</v>
      </c>
      <c r="J87" s="2"/>
      <c r="L87" s="8"/>
      <c r="M87" s="8"/>
      <c r="N87" s="8"/>
    </row>
    <row r="88" spans="1:14" x14ac:dyDescent="0.2">
      <c r="A88" s="89"/>
      <c r="B88" s="89"/>
      <c r="C88" s="89"/>
      <c r="D88" s="89"/>
      <c r="E88" s="90"/>
      <c r="F88" s="89"/>
      <c r="G88" s="89"/>
      <c r="H88" s="89"/>
      <c r="I88" s="93"/>
      <c r="J88" s="5"/>
      <c r="L88" s="8"/>
      <c r="M88" s="8"/>
      <c r="N88" s="8"/>
    </row>
    <row r="89" spans="1:14" x14ac:dyDescent="0.2">
      <c r="A89" s="15" t="s">
        <v>91</v>
      </c>
      <c r="B89" s="15"/>
      <c r="C89" s="15"/>
      <c r="D89" s="15"/>
      <c r="E89" s="16"/>
      <c r="F89" s="15"/>
      <c r="G89" s="15"/>
      <c r="H89" s="15"/>
      <c r="I89" s="15"/>
      <c r="J89" s="15"/>
      <c r="L89" s="8"/>
      <c r="M89" s="8"/>
      <c r="N89" s="8"/>
    </row>
    <row r="90" spans="1:14" s="67" customFormat="1" x14ac:dyDescent="0.2">
      <c r="A90" s="322" t="s">
        <v>98</v>
      </c>
      <c r="B90" s="322"/>
      <c r="C90" s="322"/>
      <c r="D90" s="322"/>
      <c r="E90" s="322"/>
      <c r="F90" s="322"/>
      <c r="G90" s="322"/>
      <c r="H90" s="322"/>
      <c r="I90" s="322"/>
      <c r="J90" s="71"/>
      <c r="L90" s="69"/>
      <c r="M90" s="69"/>
      <c r="N90" s="69"/>
    </row>
    <row r="91" spans="1:14" s="67" customFormat="1" x14ac:dyDescent="0.2">
      <c r="A91" s="323"/>
      <c r="B91" s="323"/>
      <c r="C91" s="323"/>
      <c r="D91" s="323"/>
      <c r="E91" s="323"/>
      <c r="F91" s="323"/>
      <c r="G91" s="323"/>
      <c r="H91" s="323"/>
      <c r="I91" s="323"/>
      <c r="J91" s="71"/>
      <c r="L91" s="69"/>
      <c r="M91" s="69"/>
      <c r="N91" s="69"/>
    </row>
    <row r="92" spans="1:14" s="67" customFormat="1" x14ac:dyDescent="0.2">
      <c r="A92" s="325"/>
      <c r="B92" s="325"/>
      <c r="C92" s="325"/>
      <c r="D92" s="325"/>
      <c r="E92" s="325"/>
      <c r="F92" s="325"/>
      <c r="G92" s="325"/>
      <c r="H92" s="325"/>
      <c r="I92" s="325"/>
      <c r="J92" s="71"/>
      <c r="L92" s="69"/>
      <c r="M92" s="69"/>
      <c r="N92" s="69"/>
    </row>
    <row r="93" spans="1:14" s="67" customFormat="1" x14ac:dyDescent="0.2">
      <c r="A93" s="325"/>
      <c r="B93" s="325"/>
      <c r="C93" s="325"/>
      <c r="D93" s="325"/>
      <c r="E93" s="325"/>
      <c r="F93" s="325"/>
      <c r="G93" s="325"/>
      <c r="H93" s="325"/>
      <c r="I93" s="325"/>
      <c r="J93" s="71"/>
      <c r="L93" s="69"/>
      <c r="M93" s="69"/>
      <c r="N93" s="69"/>
    </row>
    <row r="94" spans="1:14" s="67" customFormat="1" x14ac:dyDescent="0.2">
      <c r="A94" s="325"/>
      <c r="B94" s="325"/>
      <c r="C94" s="325"/>
      <c r="D94" s="325"/>
      <c r="E94" s="325"/>
      <c r="F94" s="325"/>
      <c r="G94" s="325"/>
      <c r="H94" s="325"/>
      <c r="I94" s="325"/>
      <c r="J94" s="71"/>
      <c r="L94" s="69"/>
      <c r="M94" s="69"/>
      <c r="N94" s="69"/>
    </row>
    <row r="95" spans="1:14" x14ac:dyDescent="0.2">
      <c r="A95" s="11"/>
      <c r="B95" s="11"/>
      <c r="C95" s="11"/>
      <c r="D95" s="11"/>
      <c r="E95" s="12"/>
      <c r="F95" s="11"/>
      <c r="G95" s="11"/>
      <c r="H95" s="11"/>
      <c r="I95" s="11"/>
      <c r="J95" s="11"/>
      <c r="L95" s="8"/>
      <c r="M95" s="8"/>
      <c r="N95" s="8"/>
    </row>
    <row r="96" spans="1:14" x14ac:dyDescent="0.2">
      <c r="A96" s="30" t="s">
        <v>66</v>
      </c>
      <c r="B96" s="11"/>
      <c r="C96" s="20" t="s">
        <v>70</v>
      </c>
      <c r="D96" s="11"/>
      <c r="E96" s="12" t="s">
        <v>68</v>
      </c>
      <c r="F96" s="11"/>
      <c r="G96" s="20" t="s">
        <v>69</v>
      </c>
      <c r="H96" s="180"/>
      <c r="I96" s="180"/>
      <c r="J96" s="11"/>
      <c r="L96" s="8"/>
      <c r="M96" s="8"/>
      <c r="N96" s="8"/>
    </row>
    <row r="97" spans="1:14" x14ac:dyDescent="0.2">
      <c r="A97" s="11"/>
      <c r="B97" s="11"/>
      <c r="C97" s="43">
        <v>0.1</v>
      </c>
      <c r="D97" s="11"/>
      <c r="E97" s="12"/>
      <c r="F97" s="11"/>
      <c r="G97" s="43">
        <v>0.1</v>
      </c>
      <c r="H97" s="180"/>
      <c r="I97" s="180"/>
      <c r="J97" s="11"/>
      <c r="L97" s="8"/>
      <c r="M97" s="8"/>
      <c r="N97" s="8"/>
    </row>
    <row r="98" spans="1:14" x14ac:dyDescent="0.2">
      <c r="A98" s="11"/>
      <c r="B98" s="11"/>
      <c r="C98" s="22"/>
      <c r="D98" s="13"/>
      <c r="E98" s="21" t="s">
        <v>67</v>
      </c>
      <c r="F98" s="13"/>
      <c r="G98" s="22"/>
      <c r="H98" s="180"/>
      <c r="I98" s="180"/>
      <c r="J98" s="11"/>
      <c r="L98" s="8"/>
      <c r="M98" s="8"/>
      <c r="N98" s="8"/>
    </row>
    <row r="99" spans="1:14" x14ac:dyDescent="0.2">
      <c r="A99" s="31" t="s">
        <v>49</v>
      </c>
      <c r="B99" s="11"/>
      <c r="C99" s="17">
        <f>E99*(1-C97)</f>
        <v>112.5</v>
      </c>
      <c r="D99" s="18"/>
      <c r="E99" s="19">
        <f>C7</f>
        <v>125</v>
      </c>
      <c r="F99" s="18"/>
      <c r="G99" s="37">
        <f>E99*(1+G97)</f>
        <v>137.5</v>
      </c>
      <c r="H99" s="180"/>
      <c r="I99" s="180"/>
      <c r="J99" s="11"/>
      <c r="L99" s="8"/>
      <c r="M99" s="8"/>
      <c r="N99" s="8"/>
    </row>
    <row r="100" spans="1:14" ht="4.5" customHeight="1" x14ac:dyDescent="0.2">
      <c r="A100" s="11"/>
      <c r="B100" s="11"/>
      <c r="C100" s="11"/>
      <c r="D100" s="11"/>
      <c r="E100" s="12"/>
      <c r="F100" s="11"/>
      <c r="G100" s="11"/>
      <c r="H100" s="180"/>
      <c r="I100" s="180"/>
      <c r="J100" s="11"/>
      <c r="L100" s="8"/>
      <c r="M100" s="8"/>
      <c r="N100" s="8"/>
    </row>
    <row r="101" spans="1:14" x14ac:dyDescent="0.2">
      <c r="A101" s="11" t="s">
        <v>71</v>
      </c>
      <c r="B101" s="11"/>
      <c r="C101" s="23">
        <f>$I$66/C99</f>
        <v>3.2827333333333342</v>
      </c>
      <c r="D101" s="11"/>
      <c r="E101" s="23">
        <f>$I$66/E99</f>
        <v>2.954460000000001</v>
      </c>
      <c r="F101" s="11"/>
      <c r="G101" s="23">
        <f>$I$66/G99</f>
        <v>2.6858727272727281</v>
      </c>
      <c r="H101" s="180"/>
      <c r="I101" s="180"/>
      <c r="J101" s="11"/>
      <c r="L101" s="8"/>
      <c r="M101" s="8"/>
      <c r="N101" s="8"/>
    </row>
    <row r="102" spans="1:14" ht="4.5" customHeight="1" x14ac:dyDescent="0.2">
      <c r="A102" s="11"/>
      <c r="B102" s="11"/>
      <c r="C102" s="11"/>
      <c r="D102" s="11"/>
      <c r="E102" s="12"/>
      <c r="F102" s="11"/>
      <c r="G102" s="11"/>
      <c r="H102" s="180"/>
      <c r="I102" s="180"/>
      <c r="J102" s="11"/>
      <c r="L102" s="8"/>
      <c r="M102" s="8"/>
      <c r="N102" s="8"/>
    </row>
    <row r="103" spans="1:14" x14ac:dyDescent="0.2">
      <c r="A103" s="11" t="s">
        <v>72</v>
      </c>
      <c r="B103" s="11"/>
      <c r="C103" s="23">
        <f>$I$81/C99</f>
        <v>2.8155555555555556</v>
      </c>
      <c r="D103" s="11"/>
      <c r="E103" s="23">
        <f>$I$81/E99</f>
        <v>2.5339999999999998</v>
      </c>
      <c r="F103" s="11"/>
      <c r="G103" s="23">
        <f>$I$81/G99</f>
        <v>2.3036363636363637</v>
      </c>
      <c r="H103" s="180"/>
      <c r="I103" s="180"/>
      <c r="J103" s="11"/>
      <c r="L103" s="8"/>
      <c r="M103" s="8"/>
      <c r="N103" s="8"/>
    </row>
    <row r="104" spans="1:14" ht="3.75" customHeight="1" x14ac:dyDescent="0.2">
      <c r="A104" s="11"/>
      <c r="B104" s="11"/>
      <c r="C104" s="11"/>
      <c r="D104" s="11"/>
      <c r="E104" s="12"/>
      <c r="F104" s="11"/>
      <c r="G104" s="11"/>
      <c r="H104" s="180"/>
      <c r="I104" s="180"/>
      <c r="J104" s="11"/>
      <c r="L104" s="8"/>
      <c r="M104" s="8"/>
      <c r="N104" s="8"/>
    </row>
    <row r="105" spans="1:14" x14ac:dyDescent="0.2">
      <c r="A105" s="11" t="s">
        <v>73</v>
      </c>
      <c r="B105" s="11"/>
      <c r="C105" s="23">
        <f>$I$84/C99</f>
        <v>6.0982888888888898</v>
      </c>
      <c r="D105" s="11"/>
      <c r="E105" s="23">
        <f>$I$84/E99</f>
        <v>5.4884600000000008</v>
      </c>
      <c r="F105" s="11"/>
      <c r="G105" s="23">
        <f>$I$84/G99</f>
        <v>4.9895090909090918</v>
      </c>
      <c r="H105" s="180"/>
      <c r="I105" s="180"/>
      <c r="J105" s="11"/>
      <c r="L105" s="8"/>
      <c r="M105" s="8"/>
      <c r="N105" s="8"/>
    </row>
    <row r="106" spans="1:14" ht="5.25" customHeight="1" x14ac:dyDescent="0.2">
      <c r="A106" s="15"/>
      <c r="B106" s="15"/>
      <c r="C106" s="15"/>
      <c r="D106" s="15"/>
      <c r="E106" s="16"/>
      <c r="F106" s="15"/>
      <c r="G106" s="15"/>
      <c r="H106" s="184"/>
      <c r="I106" s="184"/>
      <c r="J106" s="11"/>
      <c r="L106" s="8"/>
      <c r="M106" s="8"/>
      <c r="N106" s="8"/>
    </row>
    <row r="107" spans="1:14" x14ac:dyDescent="0.2">
      <c r="A107" s="11"/>
      <c r="B107" s="11"/>
      <c r="C107" s="11"/>
      <c r="D107" s="11"/>
      <c r="E107" s="12"/>
      <c r="F107" s="11"/>
      <c r="G107" s="11"/>
      <c r="H107" s="180"/>
      <c r="I107" s="180"/>
      <c r="J107" s="11"/>
      <c r="L107" s="8"/>
      <c r="M107" s="8"/>
      <c r="N107" s="8"/>
    </row>
    <row r="108" spans="1:14" x14ac:dyDescent="0.2">
      <c r="A108" s="11"/>
      <c r="B108" s="11"/>
      <c r="C108" s="13"/>
      <c r="D108" s="13"/>
      <c r="E108" s="14" t="s">
        <v>49</v>
      </c>
      <c r="F108" s="13"/>
      <c r="G108" s="13"/>
      <c r="H108" s="180"/>
      <c r="I108" s="180"/>
      <c r="J108" s="11"/>
      <c r="L108" s="8"/>
      <c r="M108" s="8"/>
      <c r="N108" s="8"/>
    </row>
    <row r="109" spans="1:14" x14ac:dyDescent="0.2">
      <c r="A109" s="31" t="s">
        <v>67</v>
      </c>
      <c r="B109" s="11"/>
      <c r="C109" s="26">
        <f>E109*(1-C97)</f>
        <v>5.1749999999999998</v>
      </c>
      <c r="D109" s="18"/>
      <c r="E109" s="24">
        <f>G7</f>
        <v>5.75</v>
      </c>
      <c r="F109" s="18"/>
      <c r="G109" s="26">
        <f>E109*(1+G97)</f>
        <v>6.3250000000000002</v>
      </c>
      <c r="H109" s="180"/>
      <c r="I109" s="180"/>
      <c r="J109" s="11"/>
      <c r="L109" s="8"/>
      <c r="M109" s="8"/>
      <c r="N109" s="8"/>
    </row>
    <row r="110" spans="1:14" ht="4.5" customHeight="1" x14ac:dyDescent="0.2">
      <c r="A110" s="11"/>
      <c r="B110" s="11"/>
      <c r="C110" s="11"/>
      <c r="D110" s="11"/>
      <c r="E110" s="12"/>
      <c r="F110" s="11"/>
      <c r="G110" s="11"/>
      <c r="H110" s="180"/>
      <c r="I110" s="180"/>
      <c r="J110" s="11"/>
      <c r="L110" s="8"/>
      <c r="M110" s="8"/>
      <c r="N110" s="8"/>
    </row>
    <row r="111" spans="1:14" x14ac:dyDescent="0.2">
      <c r="A111" s="11" t="s">
        <v>71</v>
      </c>
      <c r="B111" s="11"/>
      <c r="C111" s="25">
        <f>$I$66/C109</f>
        <v>71.363768115942051</v>
      </c>
      <c r="D111" s="11"/>
      <c r="E111" s="25">
        <f>$I$66/E109</f>
        <v>64.227391304347847</v>
      </c>
      <c r="F111" s="11"/>
      <c r="G111" s="25">
        <f>$I$66/G109</f>
        <v>58.388537549407133</v>
      </c>
      <c r="H111" s="180"/>
      <c r="I111" s="180"/>
      <c r="J111" s="11"/>
      <c r="L111" s="8"/>
      <c r="M111" s="8"/>
      <c r="N111" s="8"/>
    </row>
    <row r="112" spans="1:14" ht="3" customHeight="1" x14ac:dyDescent="0.2">
      <c r="A112" s="11"/>
      <c r="B112" s="11"/>
      <c r="C112" s="11"/>
      <c r="D112" s="11"/>
      <c r="E112" s="12"/>
      <c r="F112" s="11"/>
      <c r="G112" s="11"/>
      <c r="H112" s="180"/>
      <c r="I112" s="180"/>
      <c r="J112" s="11"/>
      <c r="L112" s="8"/>
      <c r="M112" s="8"/>
      <c r="N112" s="8"/>
    </row>
    <row r="113" spans="1:14" x14ac:dyDescent="0.2">
      <c r="A113" s="11" t="s">
        <v>72</v>
      </c>
      <c r="B113" s="11"/>
      <c r="C113" s="25">
        <f>$I$81/C109</f>
        <v>61.207729468599034</v>
      </c>
      <c r="D113" s="11"/>
      <c r="E113" s="25">
        <f>$I$81/E109</f>
        <v>55.086956521739133</v>
      </c>
      <c r="F113" s="11"/>
      <c r="G113" s="25">
        <f>$I$81/G109</f>
        <v>50.079051383399211</v>
      </c>
      <c r="H113" s="180"/>
      <c r="I113" s="180"/>
      <c r="J113" s="11"/>
      <c r="L113" s="8"/>
      <c r="M113" s="8"/>
      <c r="N113" s="8"/>
    </row>
    <row r="114" spans="1:14" ht="3.75" customHeight="1" x14ac:dyDescent="0.2">
      <c r="A114" s="11"/>
      <c r="B114" s="11"/>
      <c r="C114" s="11"/>
      <c r="D114" s="11"/>
      <c r="E114" s="12"/>
      <c r="F114" s="11"/>
      <c r="G114" s="11"/>
      <c r="H114" s="180"/>
      <c r="I114" s="180"/>
      <c r="J114" s="11"/>
      <c r="L114" s="8"/>
      <c r="M114" s="8"/>
      <c r="N114" s="8"/>
    </row>
    <row r="115" spans="1:14" x14ac:dyDescent="0.2">
      <c r="A115" s="11" t="s">
        <v>73</v>
      </c>
      <c r="B115" s="11"/>
      <c r="C115" s="25">
        <f>$I$84/C109</f>
        <v>132.57149758454108</v>
      </c>
      <c r="D115" s="11"/>
      <c r="E115" s="25">
        <f>$I$84/E109</f>
        <v>119.31434782608697</v>
      </c>
      <c r="F115" s="11"/>
      <c r="G115" s="25">
        <f>$I$84/G109</f>
        <v>108.46758893280634</v>
      </c>
      <c r="H115" s="180"/>
      <c r="I115" s="180"/>
      <c r="J115" s="11"/>
      <c r="L115" s="8"/>
      <c r="M115" s="8"/>
      <c r="N115" s="8"/>
    </row>
    <row r="116" spans="1:14" ht="5.25" customHeight="1" x14ac:dyDescent="0.2">
      <c r="A116" s="11"/>
      <c r="B116" s="11"/>
      <c r="C116" s="11"/>
      <c r="D116" s="11"/>
      <c r="E116" s="12"/>
      <c r="F116" s="11"/>
      <c r="G116" s="11"/>
      <c r="H116" s="180"/>
      <c r="I116" s="180"/>
      <c r="J116" s="11"/>
      <c r="L116" s="8"/>
      <c r="M116" s="8"/>
      <c r="N116" s="8"/>
    </row>
    <row r="117" spans="1:14" x14ac:dyDescent="0.2">
      <c r="A117" s="13"/>
      <c r="B117" s="13"/>
      <c r="C117" s="13"/>
      <c r="D117" s="13"/>
      <c r="E117" s="14"/>
      <c r="F117" s="13"/>
      <c r="G117" s="13"/>
      <c r="H117" s="187"/>
      <c r="I117" s="187"/>
      <c r="J117" s="11"/>
      <c r="L117" s="8"/>
      <c r="M117" s="8"/>
      <c r="N117" s="8"/>
    </row>
    <row r="118" spans="1:14" x14ac:dyDescent="0.2">
      <c r="A118" s="11"/>
      <c r="B118" s="11"/>
      <c r="C118" s="11"/>
      <c r="D118" s="11"/>
      <c r="E118" s="12"/>
      <c r="F118" s="11"/>
      <c r="G118" s="11"/>
      <c r="H118" s="11"/>
      <c r="I118" s="11"/>
      <c r="J118" s="11"/>
      <c r="L118" s="8"/>
      <c r="M118" s="8"/>
      <c r="N118" s="8"/>
    </row>
    <row r="119" spans="1:14" x14ac:dyDescent="0.2">
      <c r="A119" s="28" t="s">
        <v>76</v>
      </c>
      <c r="B119" s="11"/>
      <c r="C119" s="324"/>
      <c r="D119" s="324"/>
      <c r="E119" s="324"/>
      <c r="F119" s="45"/>
      <c r="G119" s="45"/>
      <c r="H119" s="11"/>
      <c r="I119" s="11"/>
      <c r="J119" s="11"/>
      <c r="L119" s="8"/>
      <c r="M119" s="8"/>
      <c r="N119" s="8"/>
    </row>
    <row r="120" spans="1:14" x14ac:dyDescent="0.2">
      <c r="A120" s="28" t="s">
        <v>74</v>
      </c>
      <c r="B120" s="11"/>
      <c r="C120" s="324"/>
      <c r="D120" s="324"/>
      <c r="E120" s="324"/>
      <c r="F120" s="324"/>
      <c r="G120" s="324"/>
      <c r="H120" s="11"/>
      <c r="I120" s="11"/>
      <c r="J120" s="11"/>
      <c r="L120" s="8"/>
      <c r="M120" s="8"/>
      <c r="N120" s="8"/>
    </row>
    <row r="121" spans="1:14" x14ac:dyDescent="0.2">
      <c r="A121" s="28" t="s">
        <v>75</v>
      </c>
      <c r="B121" s="11"/>
      <c r="C121" s="324"/>
      <c r="D121" s="324"/>
      <c r="E121" s="324"/>
      <c r="F121" s="324"/>
      <c r="G121" s="324"/>
      <c r="H121" s="11"/>
      <c r="I121" s="11"/>
      <c r="J121" s="11"/>
      <c r="L121" s="8"/>
      <c r="M121" s="8"/>
      <c r="N121" s="8"/>
    </row>
    <row r="122" spans="1:14" x14ac:dyDescent="0.2">
      <c r="A122" s="11"/>
      <c r="B122" s="11"/>
      <c r="C122" s="324"/>
      <c r="D122" s="324"/>
      <c r="E122" s="324"/>
      <c r="F122" s="324"/>
      <c r="G122" s="324"/>
      <c r="H122" s="11"/>
      <c r="I122" s="11"/>
      <c r="J122" s="11"/>
      <c r="L122" s="8"/>
      <c r="M122" s="8"/>
      <c r="N122" s="8"/>
    </row>
    <row r="123" spans="1:14" x14ac:dyDescent="0.2">
      <c r="A123" s="11"/>
      <c r="B123" s="11"/>
      <c r="C123" s="324"/>
      <c r="D123" s="324"/>
      <c r="E123" s="324"/>
      <c r="F123" s="324"/>
      <c r="G123" s="324"/>
      <c r="H123" s="11"/>
      <c r="I123" s="11"/>
      <c r="J123" s="11"/>
      <c r="L123" s="8"/>
      <c r="M123" s="8"/>
      <c r="N123" s="8"/>
    </row>
    <row r="124" spans="1:14" x14ac:dyDescent="0.2">
      <c r="A124" s="11"/>
      <c r="B124" s="11"/>
      <c r="C124" s="11"/>
      <c r="D124" s="11"/>
      <c r="E124" s="12"/>
      <c r="F124" s="11"/>
      <c r="G124" s="11"/>
      <c r="H124" s="11"/>
      <c r="I124" s="11"/>
      <c r="J124" s="11"/>
      <c r="L124" s="8"/>
      <c r="M124" s="8"/>
      <c r="N124" s="8"/>
    </row>
  </sheetData>
  <sheetProtection sheet="1" objects="1" scenarios="1"/>
  <mergeCells count="27">
    <mergeCell ref="A90:I90"/>
    <mergeCell ref="A91:I91"/>
    <mergeCell ref="C122:G122"/>
    <mergeCell ref="C123:G123"/>
    <mergeCell ref="A92:I92"/>
    <mergeCell ref="A93:I93"/>
    <mergeCell ref="A94:I94"/>
    <mergeCell ref="C119:E119"/>
    <mergeCell ref="C120:G120"/>
    <mergeCell ref="C121:G121"/>
    <mergeCell ref="A77:C77"/>
    <mergeCell ref="D77:H77"/>
    <mergeCell ref="A78:C78"/>
    <mergeCell ref="D78:H78"/>
    <mergeCell ref="A79:C79"/>
    <mergeCell ref="D79:H79"/>
    <mergeCell ref="A74:C74"/>
    <mergeCell ref="D74:H74"/>
    <mergeCell ref="A75:C75"/>
    <mergeCell ref="D75:H75"/>
    <mergeCell ref="A76:C76"/>
    <mergeCell ref="D76:H76"/>
    <mergeCell ref="A1:J1"/>
    <mergeCell ref="A72:C72"/>
    <mergeCell ref="D72:H72"/>
    <mergeCell ref="A73:C73"/>
    <mergeCell ref="D73:H73"/>
  </mergeCells>
  <pageMargins left="1.25" right="0.75" top="0.25" bottom="0.75" header="0.5" footer="0.5"/>
  <pageSetup scale="86" orientation="portrait" r:id="rId1"/>
  <headerFooter alignWithMargins="0">
    <oddFooter>&amp;L&amp;A&amp;CUniversity of Idaho&amp;RAERS Dept</oddFooter>
  </headerFooter>
  <rowBreaks count="1" manualBreakCount="1">
    <brk id="7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zoomScaleNormal="100" workbookViewId="0">
      <selection sqref="A1:J1"/>
    </sheetView>
  </sheetViews>
  <sheetFormatPr defaultRowHeight="12.75" x14ac:dyDescent="0.2"/>
  <cols>
    <col min="1" max="1" width="26.7109375" customWidth="1"/>
    <col min="2" max="2" width="2" customWidth="1"/>
    <col min="3" max="3" width="11.7109375" customWidth="1"/>
    <col min="4" max="4" width="1.140625" customWidth="1"/>
    <col min="5" max="5" width="10.7109375" style="1" customWidth="1"/>
    <col min="6" max="6" width="1.5703125" customWidth="1"/>
    <col min="7" max="7" width="10.7109375" customWidth="1"/>
    <col min="8" max="8" width="1.7109375" customWidth="1"/>
    <col min="9" max="9" width="16.7109375" style="8" customWidth="1"/>
    <col min="10" max="10" width="1.5703125" customWidth="1"/>
    <col min="11" max="11" width="1" customWidth="1"/>
    <col min="12" max="12" width="11.7109375" customWidth="1"/>
  </cols>
  <sheetData>
    <row r="1" spans="1:14" ht="30" customHeight="1" x14ac:dyDescent="0.2">
      <c r="A1" s="340" t="s">
        <v>301</v>
      </c>
      <c r="B1" s="340"/>
      <c r="C1" s="340"/>
      <c r="D1" s="340"/>
      <c r="E1" s="340"/>
      <c r="F1" s="340"/>
      <c r="G1" s="340"/>
      <c r="H1" s="340"/>
      <c r="I1" s="340"/>
      <c r="J1" s="340"/>
      <c r="L1" s="259">
        <v>42461</v>
      </c>
      <c r="M1" s="8"/>
    </row>
    <row r="2" spans="1:14" ht="3.75" customHeight="1" x14ac:dyDescent="0.2">
      <c r="A2" s="3"/>
      <c r="B2" s="3"/>
      <c r="C2" s="3"/>
      <c r="D2" s="3"/>
      <c r="E2" s="4"/>
      <c r="F2" s="3"/>
      <c r="G2" s="3"/>
      <c r="H2" s="3"/>
      <c r="I2" s="7"/>
      <c r="J2" s="3"/>
    </row>
    <row r="3" spans="1:14" ht="15" x14ac:dyDescent="0.2">
      <c r="A3" s="32"/>
      <c r="B3" s="32"/>
      <c r="C3" s="33" t="s">
        <v>2</v>
      </c>
      <c r="D3" s="34"/>
      <c r="E3" s="35"/>
      <c r="F3" s="34"/>
      <c r="G3" s="34" t="s">
        <v>5</v>
      </c>
      <c r="H3" s="34"/>
      <c r="I3" s="10" t="s">
        <v>8</v>
      </c>
      <c r="J3" s="2"/>
      <c r="L3" s="8"/>
      <c r="M3" s="8"/>
      <c r="N3" s="8"/>
    </row>
    <row r="4" spans="1:14" ht="15" x14ac:dyDescent="0.2">
      <c r="A4" s="36" t="s">
        <v>1</v>
      </c>
      <c r="B4" s="32"/>
      <c r="C4" s="33" t="s">
        <v>3</v>
      </c>
      <c r="D4" s="34"/>
      <c r="E4" s="35" t="s">
        <v>4</v>
      </c>
      <c r="F4" s="34"/>
      <c r="G4" s="34" t="s">
        <v>6</v>
      </c>
      <c r="H4" s="34"/>
      <c r="I4" s="10" t="s">
        <v>7</v>
      </c>
      <c r="J4" s="2"/>
      <c r="L4" s="8"/>
      <c r="M4" s="8"/>
      <c r="N4" s="8"/>
    </row>
    <row r="5" spans="1:14" ht="5.25" customHeight="1" x14ac:dyDescent="0.2">
      <c r="A5" s="21"/>
      <c r="B5" s="13"/>
      <c r="C5" s="13"/>
      <c r="D5" s="13"/>
      <c r="E5" s="14"/>
      <c r="F5" s="13"/>
      <c r="G5" s="13"/>
      <c r="H5" s="13"/>
      <c r="I5" s="5"/>
      <c r="J5" s="5"/>
      <c r="L5" s="8"/>
      <c r="M5" s="8"/>
      <c r="N5" s="8"/>
    </row>
    <row r="6" spans="1:14" x14ac:dyDescent="0.2">
      <c r="A6" s="29" t="s">
        <v>0</v>
      </c>
      <c r="B6" s="11"/>
      <c r="C6" s="11"/>
      <c r="D6" s="11"/>
      <c r="E6" s="12"/>
      <c r="F6" s="11"/>
      <c r="G6" s="11"/>
      <c r="H6" s="11"/>
      <c r="I6" s="2"/>
      <c r="J6" s="2"/>
      <c r="L6" s="8"/>
      <c r="M6" s="8"/>
      <c r="N6" s="8"/>
    </row>
    <row r="7" spans="1:14" x14ac:dyDescent="0.2">
      <c r="A7" s="171" t="s">
        <v>36</v>
      </c>
      <c r="B7" s="15"/>
      <c r="C7" s="38">
        <v>110</v>
      </c>
      <c r="D7" s="15"/>
      <c r="E7" s="39" t="s">
        <v>37</v>
      </c>
      <c r="F7" s="15"/>
      <c r="G7" s="234">
        <v>6.2</v>
      </c>
      <c r="H7" s="75"/>
      <c r="I7" s="78">
        <f>C7*G7</f>
        <v>682</v>
      </c>
      <c r="J7" s="68"/>
      <c r="L7" s="69"/>
      <c r="M7" s="69"/>
      <c r="N7" s="8"/>
    </row>
    <row r="8" spans="1:14" ht="6.75" customHeight="1" x14ac:dyDescent="0.2">
      <c r="A8" s="75"/>
      <c r="B8" s="75"/>
      <c r="C8" s="75"/>
      <c r="D8" s="75"/>
      <c r="E8" s="79"/>
      <c r="F8" s="75"/>
      <c r="G8" s="80"/>
      <c r="H8" s="75"/>
      <c r="I8" s="78"/>
      <c r="J8" s="68"/>
      <c r="L8" s="69"/>
      <c r="M8" s="69"/>
      <c r="N8" s="69"/>
    </row>
    <row r="9" spans="1:14" x14ac:dyDescent="0.2">
      <c r="A9" s="29" t="s">
        <v>11</v>
      </c>
      <c r="B9" s="81"/>
      <c r="C9" s="81"/>
      <c r="D9" s="81"/>
      <c r="E9" s="82"/>
      <c r="F9" s="81"/>
      <c r="G9" s="83"/>
      <c r="H9" s="81"/>
      <c r="I9" s="84"/>
      <c r="J9" s="2"/>
      <c r="L9" s="8"/>
      <c r="M9" s="8"/>
      <c r="N9" s="8"/>
    </row>
    <row r="10" spans="1:14" ht="6.75" customHeight="1" x14ac:dyDescent="0.2">
      <c r="A10" s="81"/>
      <c r="B10" s="81"/>
      <c r="C10" s="81"/>
      <c r="D10" s="81"/>
      <c r="E10" s="82"/>
      <c r="F10" s="81"/>
      <c r="G10" s="83"/>
      <c r="H10" s="81"/>
      <c r="I10" s="84"/>
      <c r="J10" s="2"/>
      <c r="L10" s="8"/>
      <c r="M10" s="8"/>
      <c r="N10" s="8"/>
    </row>
    <row r="11" spans="1:14" x14ac:dyDescent="0.2">
      <c r="A11" s="192" t="s">
        <v>12</v>
      </c>
      <c r="B11" s="81"/>
      <c r="C11" s="81"/>
      <c r="D11" s="81"/>
      <c r="E11" s="82"/>
      <c r="F11" s="81"/>
      <c r="G11" s="83"/>
      <c r="H11" s="81"/>
      <c r="I11" s="85">
        <f>SUM(I12:I13)</f>
        <v>28.75</v>
      </c>
      <c r="J11" s="2"/>
      <c r="L11" s="8"/>
      <c r="M11" s="8"/>
      <c r="N11" s="8"/>
    </row>
    <row r="12" spans="1:14" x14ac:dyDescent="0.2">
      <c r="A12" s="40" t="s">
        <v>38</v>
      </c>
      <c r="B12" s="11"/>
      <c r="C12" s="70">
        <v>115</v>
      </c>
      <c r="D12" s="11"/>
      <c r="E12" s="41" t="s">
        <v>32</v>
      </c>
      <c r="F12" s="11"/>
      <c r="G12" s="218">
        <v>0.25</v>
      </c>
      <c r="H12" s="81"/>
      <c r="I12" s="84">
        <f>C12*G12</f>
        <v>28.75</v>
      </c>
      <c r="J12" s="2"/>
      <c r="L12" s="8"/>
      <c r="M12" s="8"/>
      <c r="N12" s="8"/>
    </row>
    <row r="13" spans="1:14" x14ac:dyDescent="0.2">
      <c r="A13" s="70"/>
      <c r="B13" s="81"/>
      <c r="C13" s="70"/>
      <c r="D13" s="81"/>
      <c r="E13" s="73"/>
      <c r="F13" s="81"/>
      <c r="G13" s="174"/>
      <c r="H13" s="81"/>
      <c r="I13" s="84">
        <f>C13*G13</f>
        <v>0</v>
      </c>
      <c r="J13" s="2"/>
      <c r="L13" s="8"/>
      <c r="M13" s="8"/>
      <c r="N13" s="8"/>
    </row>
    <row r="14" spans="1:14" ht="7.5" customHeight="1" x14ac:dyDescent="0.2">
      <c r="A14" s="81"/>
      <c r="B14" s="81"/>
      <c r="C14" s="81"/>
      <c r="D14" s="81"/>
      <c r="E14" s="82"/>
      <c r="F14" s="81"/>
      <c r="G14" s="83"/>
      <c r="H14" s="81"/>
      <c r="I14" s="84"/>
      <c r="J14" s="2"/>
      <c r="L14" s="8"/>
      <c r="M14" s="8"/>
      <c r="N14" s="8"/>
    </row>
    <row r="15" spans="1:14" x14ac:dyDescent="0.2">
      <c r="A15" s="192" t="s">
        <v>13</v>
      </c>
      <c r="B15" s="81"/>
      <c r="C15" s="81"/>
      <c r="D15" s="81"/>
      <c r="E15" s="82"/>
      <c r="F15" s="81"/>
      <c r="G15" s="83"/>
      <c r="H15" s="81"/>
      <c r="I15" s="85">
        <f>SUM(I16:I22)</f>
        <v>117.95000000000002</v>
      </c>
      <c r="J15" s="2"/>
      <c r="L15" s="8"/>
      <c r="M15" s="8"/>
      <c r="N15" s="8"/>
    </row>
    <row r="16" spans="1:14" x14ac:dyDescent="0.2">
      <c r="A16" s="40" t="s">
        <v>146</v>
      </c>
      <c r="B16" s="11"/>
      <c r="C16" s="40">
        <v>110</v>
      </c>
      <c r="D16" s="11"/>
      <c r="E16" s="41" t="s">
        <v>32</v>
      </c>
      <c r="F16" s="11"/>
      <c r="G16" s="218">
        <v>0.55000000000000004</v>
      </c>
      <c r="H16" s="81"/>
      <c r="I16" s="84">
        <f t="shared" ref="I16:I22" si="0">C16*G16</f>
        <v>60.500000000000007</v>
      </c>
      <c r="J16" s="2"/>
      <c r="L16" s="8"/>
      <c r="M16" s="8"/>
      <c r="N16" s="8"/>
    </row>
    <row r="17" spans="1:14" x14ac:dyDescent="0.2">
      <c r="A17" s="40" t="s">
        <v>147</v>
      </c>
      <c r="B17" s="11"/>
      <c r="C17" s="40">
        <v>45</v>
      </c>
      <c r="D17" s="11"/>
      <c r="E17" s="41" t="s">
        <v>32</v>
      </c>
      <c r="F17" s="11"/>
      <c r="G17" s="218">
        <v>0.53</v>
      </c>
      <c r="H17" s="81"/>
      <c r="I17" s="84">
        <f t="shared" si="0"/>
        <v>23.85</v>
      </c>
      <c r="J17" s="2"/>
      <c r="L17" s="8"/>
      <c r="M17" s="8"/>
      <c r="N17" s="8"/>
    </row>
    <row r="18" spans="1:14" x14ac:dyDescent="0.2">
      <c r="A18" s="260" t="s">
        <v>14</v>
      </c>
      <c r="B18" s="11"/>
      <c r="C18" s="40">
        <v>10</v>
      </c>
      <c r="D18" s="11"/>
      <c r="E18" s="41" t="s">
        <v>32</v>
      </c>
      <c r="F18" s="11"/>
      <c r="G18" s="218">
        <v>0.44</v>
      </c>
      <c r="H18" s="81"/>
      <c r="I18" s="86">
        <f t="shared" si="0"/>
        <v>4.4000000000000004</v>
      </c>
      <c r="J18" s="2"/>
      <c r="L18" s="8"/>
      <c r="M18" s="8"/>
      <c r="N18" s="8"/>
    </row>
    <row r="19" spans="1:14" x14ac:dyDescent="0.2">
      <c r="A19" s="260" t="s">
        <v>16</v>
      </c>
      <c r="B19" s="263"/>
      <c r="C19" s="260">
        <v>40</v>
      </c>
      <c r="D19" s="263"/>
      <c r="E19" s="41" t="s">
        <v>32</v>
      </c>
      <c r="F19" s="263"/>
      <c r="G19" s="218">
        <v>0.73</v>
      </c>
      <c r="H19" s="81"/>
      <c r="I19" s="86">
        <f t="shared" si="0"/>
        <v>29.2</v>
      </c>
      <c r="J19" s="2"/>
      <c r="L19" s="8"/>
      <c r="M19" s="8"/>
      <c r="N19" s="8"/>
    </row>
    <row r="20" spans="1:14" x14ac:dyDescent="0.2">
      <c r="A20" s="70"/>
      <c r="B20" s="81"/>
      <c r="C20" s="70"/>
      <c r="D20" s="81"/>
      <c r="E20" s="73"/>
      <c r="F20" s="81"/>
      <c r="G20" s="174"/>
      <c r="H20" s="81"/>
      <c r="I20" s="86">
        <f t="shared" si="0"/>
        <v>0</v>
      </c>
      <c r="J20" s="2"/>
      <c r="L20" s="8"/>
      <c r="M20" s="8"/>
      <c r="N20" s="8"/>
    </row>
    <row r="21" spans="1:14" x14ac:dyDescent="0.2">
      <c r="A21" s="70"/>
      <c r="B21" s="81"/>
      <c r="C21" s="70"/>
      <c r="D21" s="81"/>
      <c r="E21" s="73"/>
      <c r="F21" s="81"/>
      <c r="G21" s="174"/>
      <c r="H21" s="81"/>
      <c r="I21" s="86">
        <f t="shared" si="0"/>
        <v>0</v>
      </c>
      <c r="J21" s="2"/>
      <c r="L21" s="8"/>
      <c r="M21" s="8"/>
      <c r="N21" s="8"/>
    </row>
    <row r="22" spans="1:14" x14ac:dyDescent="0.2">
      <c r="A22" s="70"/>
      <c r="B22" s="81"/>
      <c r="C22" s="70"/>
      <c r="D22" s="81"/>
      <c r="E22" s="73"/>
      <c r="F22" s="81"/>
      <c r="G22" s="174"/>
      <c r="H22" s="81"/>
      <c r="I22" s="86">
        <f t="shared" si="0"/>
        <v>0</v>
      </c>
      <c r="J22" s="2"/>
      <c r="L22" s="8"/>
      <c r="M22" s="8"/>
      <c r="N22" s="8"/>
    </row>
    <row r="23" spans="1:14" ht="6" customHeight="1" x14ac:dyDescent="0.2">
      <c r="A23" s="81"/>
      <c r="B23" s="81"/>
      <c r="C23" s="81"/>
      <c r="D23" s="81"/>
      <c r="E23" s="82"/>
      <c r="F23" s="81"/>
      <c r="G23" s="83"/>
      <c r="H23" s="81"/>
      <c r="I23" s="86"/>
      <c r="J23" s="2"/>
      <c r="L23" s="8"/>
      <c r="M23" s="8"/>
      <c r="N23" s="8"/>
    </row>
    <row r="24" spans="1:14" x14ac:dyDescent="0.2">
      <c r="A24" s="192" t="s">
        <v>17</v>
      </c>
      <c r="B24" s="81"/>
      <c r="C24" s="81"/>
      <c r="D24" s="81"/>
      <c r="E24" s="82"/>
      <c r="F24" s="81"/>
      <c r="G24" s="83"/>
      <c r="H24" s="81"/>
      <c r="I24" s="87">
        <f>SUM(I25:I30)</f>
        <v>46.871000000000002</v>
      </c>
      <c r="J24" s="2"/>
      <c r="L24" s="8"/>
      <c r="M24" s="8"/>
      <c r="N24" s="8"/>
    </row>
    <row r="25" spans="1:14" x14ac:dyDescent="0.2">
      <c r="A25" s="261" t="s">
        <v>203</v>
      </c>
      <c r="B25" s="263"/>
      <c r="C25" s="260">
        <v>16.399999999999999</v>
      </c>
      <c r="D25" s="263"/>
      <c r="E25" s="73" t="s">
        <v>135</v>
      </c>
      <c r="F25" s="263"/>
      <c r="G25" s="218">
        <v>1.0900000000000001</v>
      </c>
      <c r="H25" s="81"/>
      <c r="I25" s="86">
        <f t="shared" ref="I25:I30" si="1">C25*G25</f>
        <v>17.876000000000001</v>
      </c>
      <c r="J25" s="2"/>
      <c r="L25" s="8"/>
      <c r="M25" s="8"/>
      <c r="N25" s="8"/>
    </row>
    <row r="26" spans="1:14" x14ac:dyDescent="0.2">
      <c r="A26" s="261" t="s">
        <v>204</v>
      </c>
      <c r="B26" s="263"/>
      <c r="C26" s="240">
        <v>0.6</v>
      </c>
      <c r="D26" s="263"/>
      <c r="E26" s="73" t="s">
        <v>39</v>
      </c>
      <c r="F26" s="263"/>
      <c r="G26" s="218">
        <v>8.9499999999999993</v>
      </c>
      <c r="H26" s="81"/>
      <c r="I26" s="86">
        <f t="shared" si="1"/>
        <v>5.3699999999999992</v>
      </c>
      <c r="J26" s="2"/>
      <c r="L26" s="8"/>
      <c r="M26" s="8"/>
      <c r="N26" s="8"/>
    </row>
    <row r="27" spans="1:14" x14ac:dyDescent="0.2">
      <c r="A27" s="261" t="s">
        <v>205</v>
      </c>
      <c r="B27" s="263"/>
      <c r="C27" s="59">
        <v>0.3</v>
      </c>
      <c r="D27" s="263"/>
      <c r="E27" s="41" t="s">
        <v>206</v>
      </c>
      <c r="F27" s="263"/>
      <c r="G27" s="218">
        <v>29.75</v>
      </c>
      <c r="H27" s="81"/>
      <c r="I27" s="86">
        <f t="shared" si="1"/>
        <v>8.9249999999999989</v>
      </c>
      <c r="J27" s="2"/>
      <c r="L27" s="8"/>
      <c r="M27" s="8"/>
      <c r="N27" s="8"/>
    </row>
    <row r="28" spans="1:14" x14ac:dyDescent="0.2">
      <c r="A28" s="261" t="s">
        <v>207</v>
      </c>
      <c r="B28" s="263"/>
      <c r="C28" s="59">
        <v>7</v>
      </c>
      <c r="D28" s="263"/>
      <c r="E28" s="41" t="s">
        <v>135</v>
      </c>
      <c r="F28" s="263"/>
      <c r="G28" s="218">
        <v>2.1</v>
      </c>
      <c r="H28" s="81"/>
      <c r="I28" s="86">
        <f t="shared" si="1"/>
        <v>14.700000000000001</v>
      </c>
      <c r="J28" s="2"/>
      <c r="L28" s="8"/>
      <c r="M28" s="8"/>
      <c r="N28" s="8"/>
    </row>
    <row r="29" spans="1:14" x14ac:dyDescent="0.2">
      <c r="A29" s="70"/>
      <c r="B29" s="81"/>
      <c r="C29" s="70"/>
      <c r="D29" s="81"/>
      <c r="E29" s="73"/>
      <c r="F29" s="81"/>
      <c r="G29" s="174"/>
      <c r="H29" s="81"/>
      <c r="I29" s="86">
        <f t="shared" si="1"/>
        <v>0</v>
      </c>
      <c r="J29" s="2"/>
      <c r="L29" s="8"/>
      <c r="M29" s="8"/>
      <c r="N29" s="8"/>
    </row>
    <row r="30" spans="1:14" x14ac:dyDescent="0.2">
      <c r="A30" s="70"/>
      <c r="B30" s="81"/>
      <c r="C30" s="70"/>
      <c r="D30" s="81"/>
      <c r="E30" s="73"/>
      <c r="F30" s="81"/>
      <c r="G30" s="174"/>
      <c r="H30" s="81"/>
      <c r="I30" s="86">
        <f t="shared" si="1"/>
        <v>0</v>
      </c>
      <c r="J30" s="2"/>
      <c r="L30" s="8"/>
      <c r="M30" s="8"/>
      <c r="N30" s="8"/>
    </row>
    <row r="31" spans="1:14" ht="5.25" customHeight="1" x14ac:dyDescent="0.2">
      <c r="A31" s="81"/>
      <c r="B31" s="81"/>
      <c r="C31" s="81"/>
      <c r="D31" s="81"/>
      <c r="E31" s="82"/>
      <c r="F31" s="81"/>
      <c r="G31" s="83"/>
      <c r="H31" s="81"/>
      <c r="I31" s="86"/>
      <c r="J31" s="2"/>
      <c r="L31" s="8"/>
      <c r="M31" s="8"/>
      <c r="N31" s="8"/>
    </row>
    <row r="32" spans="1:14" x14ac:dyDescent="0.2">
      <c r="A32" s="192" t="s">
        <v>35</v>
      </c>
      <c r="B32" s="81"/>
      <c r="C32" s="81"/>
      <c r="D32" s="81"/>
      <c r="E32" s="82"/>
      <c r="F32" s="81"/>
      <c r="G32" s="83"/>
      <c r="H32" s="81"/>
      <c r="I32" s="87">
        <f>SUM(I33:I37)</f>
        <v>36.700000000000003</v>
      </c>
      <c r="J32" s="2"/>
      <c r="L32" s="8"/>
      <c r="M32" s="8"/>
      <c r="N32" s="8"/>
    </row>
    <row r="33" spans="1:14" x14ac:dyDescent="0.2">
      <c r="A33" s="261" t="s">
        <v>210</v>
      </c>
      <c r="B33" s="11"/>
      <c r="C33" s="40">
        <v>1</v>
      </c>
      <c r="D33" s="11"/>
      <c r="E33" s="41" t="s">
        <v>151</v>
      </c>
      <c r="F33" s="11"/>
      <c r="G33" s="218">
        <v>7.25</v>
      </c>
      <c r="H33" s="81"/>
      <c r="I33" s="86">
        <f>C33*G33</f>
        <v>7.25</v>
      </c>
      <c r="J33" s="2"/>
      <c r="L33" s="8"/>
      <c r="M33" s="8"/>
      <c r="N33" s="8"/>
    </row>
    <row r="34" spans="1:14" x14ac:dyDescent="0.2">
      <c r="A34" s="70" t="s">
        <v>187</v>
      </c>
      <c r="B34" s="11"/>
      <c r="C34" s="40">
        <v>1</v>
      </c>
      <c r="D34" s="11"/>
      <c r="E34" s="41" t="s">
        <v>151</v>
      </c>
      <c r="F34" s="11"/>
      <c r="G34" s="218">
        <v>8.75</v>
      </c>
      <c r="H34" s="81"/>
      <c r="I34" s="86">
        <f>C34*G34</f>
        <v>8.75</v>
      </c>
      <c r="J34" s="2"/>
      <c r="L34" s="8"/>
      <c r="M34" s="8"/>
      <c r="N34" s="8"/>
    </row>
    <row r="35" spans="1:14" x14ac:dyDescent="0.2">
      <c r="A35" s="260" t="s">
        <v>191</v>
      </c>
      <c r="B35" s="263"/>
      <c r="C35" s="260">
        <v>115</v>
      </c>
      <c r="D35" s="263"/>
      <c r="E35" s="41" t="s">
        <v>37</v>
      </c>
      <c r="F35" s="263"/>
      <c r="G35" s="220">
        <v>0.18</v>
      </c>
      <c r="H35" s="81"/>
      <c r="I35" s="86">
        <f>C35*G35</f>
        <v>20.7</v>
      </c>
      <c r="J35" s="2"/>
      <c r="L35" s="8"/>
      <c r="M35" s="8"/>
      <c r="N35" s="8"/>
    </row>
    <row r="36" spans="1:14" x14ac:dyDescent="0.2">
      <c r="A36" s="40"/>
      <c r="B36" s="11"/>
      <c r="C36" s="40"/>
      <c r="D36" s="11"/>
      <c r="E36" s="41"/>
      <c r="F36" s="11"/>
      <c r="G36" s="220"/>
      <c r="H36" s="81"/>
      <c r="I36" s="86">
        <f>C36*G36</f>
        <v>0</v>
      </c>
      <c r="J36" s="2"/>
      <c r="L36" s="8"/>
      <c r="M36" s="8"/>
      <c r="N36" s="8"/>
    </row>
    <row r="37" spans="1:14" x14ac:dyDescent="0.2">
      <c r="A37" s="70"/>
      <c r="B37" s="81"/>
      <c r="C37" s="70"/>
      <c r="D37" s="81"/>
      <c r="E37" s="73"/>
      <c r="F37" s="81"/>
      <c r="G37" s="174"/>
      <c r="H37" s="81"/>
      <c r="I37" s="86">
        <f>C37*G37</f>
        <v>0</v>
      </c>
      <c r="J37" s="2"/>
      <c r="L37" s="8"/>
      <c r="M37" s="8"/>
      <c r="N37" s="8"/>
    </row>
    <row r="38" spans="1:14" ht="6" customHeight="1" x14ac:dyDescent="0.2">
      <c r="A38" s="81"/>
      <c r="B38" s="81"/>
      <c r="C38" s="81"/>
      <c r="D38" s="81"/>
      <c r="E38" s="82"/>
      <c r="F38" s="81"/>
      <c r="G38" s="83"/>
      <c r="H38" s="81"/>
      <c r="I38" s="86"/>
      <c r="J38" s="2"/>
      <c r="L38" s="8"/>
      <c r="M38" s="8"/>
      <c r="N38" s="8"/>
    </row>
    <row r="39" spans="1:14" x14ac:dyDescent="0.2">
      <c r="A39" s="192" t="s">
        <v>18</v>
      </c>
      <c r="B39" s="81"/>
      <c r="C39" s="81"/>
      <c r="D39" s="81"/>
      <c r="E39" s="82"/>
      <c r="F39" s="81"/>
      <c r="G39" s="83"/>
      <c r="H39" s="81"/>
      <c r="I39" s="87">
        <f>SUM(I40:I42)</f>
        <v>64.2</v>
      </c>
      <c r="J39" s="2"/>
      <c r="L39" s="8"/>
      <c r="M39" s="8"/>
      <c r="N39" s="8"/>
    </row>
    <row r="40" spans="1:14" x14ac:dyDescent="0.2">
      <c r="A40" s="70" t="s">
        <v>153</v>
      </c>
      <c r="B40" s="81"/>
      <c r="C40" s="70">
        <v>20</v>
      </c>
      <c r="D40" s="81"/>
      <c r="E40" s="73" t="s">
        <v>154</v>
      </c>
      <c r="F40" s="81"/>
      <c r="G40" s="218">
        <v>1.9</v>
      </c>
      <c r="H40" s="81"/>
      <c r="I40" s="86">
        <f>C40*G40</f>
        <v>38</v>
      </c>
      <c r="J40" s="2"/>
      <c r="L40" s="8"/>
      <c r="M40" s="8"/>
      <c r="N40" s="8"/>
    </row>
    <row r="41" spans="1:14" x14ac:dyDescent="0.2">
      <c r="A41" s="70" t="s">
        <v>189</v>
      </c>
      <c r="B41" s="81"/>
      <c r="C41" s="70">
        <v>1</v>
      </c>
      <c r="D41" s="81"/>
      <c r="E41" s="73" t="s">
        <v>151</v>
      </c>
      <c r="F41" s="81"/>
      <c r="G41" s="218">
        <v>16</v>
      </c>
      <c r="H41" s="81"/>
      <c r="I41" s="86">
        <f>C41*G41</f>
        <v>16</v>
      </c>
      <c r="J41" s="2"/>
      <c r="L41" s="8"/>
      <c r="M41" s="8"/>
      <c r="N41" s="8"/>
    </row>
    <row r="42" spans="1:14" x14ac:dyDescent="0.2">
      <c r="A42" s="70" t="s">
        <v>99</v>
      </c>
      <c r="B42" s="81"/>
      <c r="C42" s="70">
        <v>20</v>
      </c>
      <c r="D42" s="81"/>
      <c r="E42" s="73" t="s">
        <v>154</v>
      </c>
      <c r="F42" s="81"/>
      <c r="G42" s="220">
        <v>0.51</v>
      </c>
      <c r="H42" s="81"/>
      <c r="I42" s="86">
        <f>C42*G42</f>
        <v>10.199999999999999</v>
      </c>
      <c r="J42" s="2"/>
      <c r="L42" s="8"/>
      <c r="M42" s="8"/>
      <c r="N42" s="8"/>
    </row>
    <row r="43" spans="1:14" ht="4.5" customHeight="1" x14ac:dyDescent="0.2">
      <c r="A43" s="193"/>
      <c r="B43" s="189"/>
      <c r="C43" s="193"/>
      <c r="D43" s="189"/>
      <c r="E43" s="194"/>
      <c r="F43" s="189"/>
      <c r="G43" s="195"/>
      <c r="H43" s="81"/>
      <c r="I43" s="86"/>
      <c r="J43" s="2"/>
      <c r="L43" s="8"/>
      <c r="M43" s="8"/>
      <c r="N43" s="8"/>
    </row>
    <row r="44" spans="1:14" x14ac:dyDescent="0.2">
      <c r="A44" s="192" t="s">
        <v>117</v>
      </c>
      <c r="B44" s="81"/>
      <c r="C44" s="81"/>
      <c r="D44" s="81"/>
      <c r="E44" s="82"/>
      <c r="F44" s="81"/>
      <c r="G44" s="83"/>
      <c r="H44" s="81"/>
      <c r="I44" s="87">
        <f>SUM(I45:I49)</f>
        <v>38.5655</v>
      </c>
      <c r="J44" s="2"/>
      <c r="L44" s="8"/>
      <c r="M44" s="8"/>
      <c r="N44" s="8"/>
    </row>
    <row r="45" spans="1:14" x14ac:dyDescent="0.2">
      <c r="A45" s="70" t="s">
        <v>160</v>
      </c>
      <c r="B45" s="81"/>
      <c r="C45" s="70">
        <v>2.88</v>
      </c>
      <c r="D45" s="81"/>
      <c r="E45" s="73" t="s">
        <v>104</v>
      </c>
      <c r="F45" s="81"/>
      <c r="G45" s="218">
        <v>2.5</v>
      </c>
      <c r="H45" s="81"/>
      <c r="I45" s="86">
        <f>C45*G45</f>
        <v>7.1999999999999993</v>
      </c>
      <c r="J45" s="2"/>
      <c r="L45" s="8"/>
      <c r="M45" s="8"/>
      <c r="N45" s="8"/>
    </row>
    <row r="46" spans="1:14" x14ac:dyDescent="0.2">
      <c r="A46" s="70" t="s">
        <v>161</v>
      </c>
      <c r="B46" s="81"/>
      <c r="C46" s="94">
        <v>5.57</v>
      </c>
      <c r="D46" s="81"/>
      <c r="E46" s="73" t="s">
        <v>104</v>
      </c>
      <c r="F46" s="81"/>
      <c r="G46" s="218">
        <v>2.35</v>
      </c>
      <c r="H46" s="81"/>
      <c r="I46" s="86">
        <f>C46*G46</f>
        <v>13.089500000000001</v>
      </c>
      <c r="J46" s="2"/>
      <c r="L46" s="8"/>
      <c r="M46" s="8"/>
      <c r="N46" s="8"/>
    </row>
    <row r="47" spans="1:14" x14ac:dyDescent="0.2">
      <c r="A47" s="70" t="s">
        <v>162</v>
      </c>
      <c r="B47" s="81"/>
      <c r="C47" s="94">
        <v>0.16</v>
      </c>
      <c r="D47" s="81"/>
      <c r="E47" s="73" t="s">
        <v>104</v>
      </c>
      <c r="F47" s="81"/>
      <c r="G47" s="218">
        <v>2.85</v>
      </c>
      <c r="H47" s="81"/>
      <c r="I47" s="86">
        <f>C47*G47</f>
        <v>0.45600000000000002</v>
      </c>
      <c r="J47" s="2"/>
      <c r="L47" s="8"/>
      <c r="M47" s="8"/>
      <c r="N47" s="8"/>
    </row>
    <row r="48" spans="1:14" x14ac:dyDescent="0.2">
      <c r="A48" s="92" t="s">
        <v>119</v>
      </c>
      <c r="B48" s="81"/>
      <c r="C48" s="70">
        <v>1</v>
      </c>
      <c r="D48" s="81"/>
      <c r="E48" s="73" t="s">
        <v>151</v>
      </c>
      <c r="F48" s="81"/>
      <c r="G48" s="218">
        <v>3.11</v>
      </c>
      <c r="H48" s="81"/>
      <c r="I48" s="86">
        <f>C48*G48</f>
        <v>3.11</v>
      </c>
      <c r="J48" s="2"/>
      <c r="L48" s="8"/>
      <c r="M48" s="8"/>
      <c r="N48" s="8"/>
    </row>
    <row r="49" spans="1:14" x14ac:dyDescent="0.2">
      <c r="A49" s="92" t="s">
        <v>163</v>
      </c>
      <c r="B49" s="81"/>
      <c r="C49" s="70">
        <v>1</v>
      </c>
      <c r="D49" s="81"/>
      <c r="E49" s="73" t="s">
        <v>151</v>
      </c>
      <c r="F49" s="81"/>
      <c r="G49" s="218">
        <v>14.71</v>
      </c>
      <c r="H49" s="81"/>
      <c r="I49" s="86">
        <f>C49*G49</f>
        <v>14.71</v>
      </c>
      <c r="J49" s="2"/>
      <c r="L49" s="8"/>
      <c r="M49" s="8"/>
      <c r="N49" s="8"/>
    </row>
    <row r="50" spans="1:14" ht="5.25" customHeight="1" x14ac:dyDescent="0.2">
      <c r="A50" s="193"/>
      <c r="B50" s="189"/>
      <c r="C50" s="193"/>
      <c r="D50" s="189"/>
      <c r="E50" s="194"/>
      <c r="F50" s="189"/>
      <c r="G50" s="202"/>
      <c r="H50" s="81"/>
      <c r="I50" s="86"/>
      <c r="J50" s="2"/>
      <c r="L50" s="8"/>
      <c r="M50" s="8"/>
      <c r="N50" s="8"/>
    </row>
    <row r="51" spans="1:14" x14ac:dyDescent="0.2">
      <c r="A51" s="192" t="s">
        <v>118</v>
      </c>
      <c r="B51" s="81"/>
      <c r="C51" s="81"/>
      <c r="D51" s="81"/>
      <c r="E51" s="82"/>
      <c r="F51" s="81"/>
      <c r="G51" s="83"/>
      <c r="H51" s="81"/>
      <c r="I51" s="87">
        <f>SUM(I52:I55)</f>
        <v>53.570999999999998</v>
      </c>
      <c r="J51" s="2"/>
      <c r="L51" s="8"/>
      <c r="M51" s="8"/>
      <c r="N51" s="8"/>
    </row>
    <row r="52" spans="1:14" x14ac:dyDescent="0.2">
      <c r="A52" s="70" t="s">
        <v>157</v>
      </c>
      <c r="B52" s="81"/>
      <c r="C52" s="70">
        <v>1.66</v>
      </c>
      <c r="D52" s="81"/>
      <c r="E52" s="73" t="s">
        <v>34</v>
      </c>
      <c r="F52" s="81"/>
      <c r="G52" s="218">
        <v>18.5</v>
      </c>
      <c r="H52" s="81"/>
      <c r="I52" s="86">
        <f>C52*G52</f>
        <v>30.709999999999997</v>
      </c>
      <c r="J52" s="2"/>
      <c r="L52" s="8"/>
      <c r="M52" s="8"/>
      <c r="N52" s="8"/>
    </row>
    <row r="53" spans="1:14" x14ac:dyDescent="0.2">
      <c r="A53" s="261" t="s">
        <v>211</v>
      </c>
      <c r="B53" s="81"/>
      <c r="C53" s="94">
        <v>0.8</v>
      </c>
      <c r="D53" s="81"/>
      <c r="E53" s="73" t="s">
        <v>34</v>
      </c>
      <c r="F53" s="81"/>
      <c r="G53" s="218">
        <v>18.5</v>
      </c>
      <c r="H53" s="81"/>
      <c r="I53" s="86">
        <f>C53*G53</f>
        <v>14.8</v>
      </c>
      <c r="J53" s="2"/>
      <c r="L53" s="8"/>
      <c r="M53" s="8"/>
      <c r="N53" s="8"/>
    </row>
    <row r="54" spans="1:14" x14ac:dyDescent="0.2">
      <c r="A54" s="261" t="s">
        <v>212</v>
      </c>
      <c r="B54" s="262"/>
      <c r="C54" s="94">
        <v>0.24</v>
      </c>
      <c r="D54" s="262"/>
      <c r="E54" s="73" t="s">
        <v>34</v>
      </c>
      <c r="F54" s="262"/>
      <c r="G54" s="218">
        <v>18.5</v>
      </c>
      <c r="H54" s="262"/>
      <c r="I54" s="86">
        <f>C54*G54</f>
        <v>4.4399999999999995</v>
      </c>
      <c r="J54" s="2"/>
      <c r="L54" s="8"/>
      <c r="M54" s="8"/>
      <c r="N54" s="8"/>
    </row>
    <row r="55" spans="1:14" x14ac:dyDescent="0.2">
      <c r="A55" s="70" t="s">
        <v>159</v>
      </c>
      <c r="B55" s="81"/>
      <c r="C55" s="70">
        <v>0.34</v>
      </c>
      <c r="D55" s="81"/>
      <c r="E55" s="73" t="s">
        <v>34</v>
      </c>
      <c r="F55" s="81"/>
      <c r="G55" s="218">
        <v>10.65</v>
      </c>
      <c r="H55" s="81"/>
      <c r="I55" s="86">
        <f>C55*G55</f>
        <v>3.6210000000000004</v>
      </c>
      <c r="J55" s="2"/>
      <c r="L55" s="8"/>
      <c r="M55" s="8"/>
      <c r="N55" s="8"/>
    </row>
    <row r="56" spans="1:14" ht="5.25" customHeight="1" x14ac:dyDescent="0.2">
      <c r="A56" s="81"/>
      <c r="B56" s="81"/>
      <c r="C56" s="81"/>
      <c r="D56" s="81"/>
      <c r="E56" s="82"/>
      <c r="F56" s="81"/>
      <c r="G56" s="83"/>
      <c r="H56" s="81"/>
      <c r="I56" s="86"/>
      <c r="J56" s="2"/>
      <c r="L56" s="8"/>
      <c r="M56" s="8"/>
      <c r="N56" s="8"/>
    </row>
    <row r="57" spans="1:14" x14ac:dyDescent="0.2">
      <c r="A57" s="192" t="s">
        <v>120</v>
      </c>
      <c r="B57" s="81"/>
      <c r="C57" s="81"/>
      <c r="D57" s="81"/>
      <c r="E57" s="82"/>
      <c r="F57" s="81"/>
      <c r="G57" s="83"/>
      <c r="H57" s="81"/>
      <c r="I57" s="87">
        <f>SUM(I58:I59)</f>
        <v>0</v>
      </c>
      <c r="J57" s="2"/>
      <c r="L57" s="8"/>
      <c r="M57" s="8"/>
      <c r="N57" s="8"/>
    </row>
    <row r="58" spans="1:14" x14ac:dyDescent="0.2">
      <c r="A58" s="70"/>
      <c r="B58" s="81"/>
      <c r="C58" s="70"/>
      <c r="D58" s="81"/>
      <c r="E58" s="73"/>
      <c r="F58" s="81"/>
      <c r="G58" s="174"/>
      <c r="H58" s="81"/>
      <c r="I58" s="86">
        <f>C58*G58</f>
        <v>0</v>
      </c>
      <c r="J58" s="2"/>
      <c r="L58" s="8"/>
      <c r="M58" s="8"/>
      <c r="N58" s="8"/>
    </row>
    <row r="59" spans="1:14" x14ac:dyDescent="0.2">
      <c r="A59" s="70"/>
      <c r="B59" s="81"/>
      <c r="C59" s="70"/>
      <c r="D59" s="81"/>
      <c r="E59" s="73"/>
      <c r="F59" s="81"/>
      <c r="G59" s="174"/>
      <c r="H59" s="81"/>
      <c r="I59" s="86">
        <f>C59*G59</f>
        <v>0</v>
      </c>
      <c r="J59" s="2"/>
      <c r="L59" s="8"/>
      <c r="M59" s="8"/>
      <c r="N59" s="8"/>
    </row>
    <row r="60" spans="1:14" ht="3.75" customHeight="1" x14ac:dyDescent="0.2">
      <c r="A60" s="193"/>
      <c r="B60" s="189"/>
      <c r="C60" s="193"/>
      <c r="D60" s="189"/>
      <c r="E60" s="194"/>
      <c r="F60" s="189"/>
      <c r="G60" s="195"/>
      <c r="H60" s="81"/>
      <c r="I60" s="86"/>
      <c r="J60" s="2"/>
      <c r="L60" s="8"/>
      <c r="M60" s="8"/>
      <c r="N60" s="8"/>
    </row>
    <row r="61" spans="1:14" x14ac:dyDescent="0.2">
      <c r="A61" s="192" t="s">
        <v>19</v>
      </c>
      <c r="B61" s="81"/>
      <c r="C61" s="81"/>
      <c r="D61" s="81"/>
      <c r="E61" s="82"/>
      <c r="F61" s="81"/>
      <c r="G61" s="83"/>
      <c r="H61" s="81"/>
      <c r="I61" s="87">
        <f>SUM(I62:I63)</f>
        <v>18</v>
      </c>
      <c r="J61" s="2"/>
      <c r="L61" s="8"/>
      <c r="M61" s="8"/>
      <c r="N61" s="8"/>
    </row>
    <row r="62" spans="1:14" x14ac:dyDescent="0.2">
      <c r="A62" s="40" t="s">
        <v>20</v>
      </c>
      <c r="B62" s="11"/>
      <c r="C62" s="40">
        <v>1</v>
      </c>
      <c r="D62" s="11"/>
      <c r="E62" s="41" t="s">
        <v>151</v>
      </c>
      <c r="F62" s="11"/>
      <c r="G62" s="220">
        <v>18</v>
      </c>
      <c r="H62" s="81"/>
      <c r="I62" s="86">
        <f>C62*G62</f>
        <v>18</v>
      </c>
      <c r="J62" s="2"/>
      <c r="L62" s="8"/>
      <c r="M62" s="8"/>
      <c r="N62" s="8"/>
    </row>
    <row r="63" spans="1:14" x14ac:dyDescent="0.2">
      <c r="A63" s="70"/>
      <c r="B63" s="81"/>
      <c r="C63" s="70"/>
      <c r="D63" s="81"/>
      <c r="E63" s="73"/>
      <c r="F63" s="81"/>
      <c r="G63" s="176"/>
      <c r="H63" s="81"/>
      <c r="I63" s="86">
        <f>C63*G63</f>
        <v>0</v>
      </c>
      <c r="J63" s="2"/>
      <c r="L63" s="8"/>
      <c r="M63" s="8"/>
      <c r="N63" s="8"/>
    </row>
    <row r="64" spans="1:14" ht="4.5" customHeight="1" x14ac:dyDescent="0.2">
      <c r="A64" s="188"/>
      <c r="B64" s="188"/>
      <c r="C64" s="188"/>
      <c r="D64" s="188"/>
      <c r="E64" s="185"/>
      <c r="F64" s="188"/>
      <c r="G64" s="186"/>
      <c r="H64" s="81"/>
      <c r="I64" s="86"/>
      <c r="J64" s="2"/>
      <c r="L64" s="8"/>
      <c r="M64" s="8"/>
      <c r="N64" s="8"/>
    </row>
    <row r="65" spans="1:14" x14ac:dyDescent="0.2">
      <c r="A65" s="177" t="s">
        <v>213</v>
      </c>
      <c r="B65" s="81"/>
      <c r="C65" s="81"/>
      <c r="D65" s="81"/>
      <c r="E65" s="82"/>
      <c r="F65" s="81"/>
      <c r="G65" s="81"/>
      <c r="H65" s="81"/>
      <c r="I65" s="218">
        <v>8.92</v>
      </c>
      <c r="J65" s="2"/>
      <c r="L65" s="8"/>
      <c r="M65" s="8"/>
      <c r="N65" s="8"/>
    </row>
    <row r="66" spans="1:14" ht="5.25" customHeight="1" x14ac:dyDescent="0.2">
      <c r="A66" s="81"/>
      <c r="B66" s="81"/>
      <c r="C66" s="81"/>
      <c r="D66" s="81"/>
      <c r="E66" s="82"/>
      <c r="F66" s="81"/>
      <c r="G66" s="81"/>
      <c r="H66" s="81"/>
      <c r="I66" s="86"/>
      <c r="J66" s="2"/>
      <c r="L66" s="8"/>
      <c r="M66" s="8"/>
      <c r="N66" s="8"/>
    </row>
    <row r="67" spans="1:14" x14ac:dyDescent="0.2">
      <c r="A67" s="192" t="s">
        <v>22</v>
      </c>
      <c r="B67" s="81"/>
      <c r="C67" s="81"/>
      <c r="D67" s="81"/>
      <c r="E67" s="82"/>
      <c r="F67" s="81"/>
      <c r="G67" s="81"/>
      <c r="H67" s="81"/>
      <c r="I67" s="86">
        <f>SUM(I11:I65)-(I11+I15+I24+I32+I39+I44+I51+I57+I61)</f>
        <v>413.52750000000026</v>
      </c>
      <c r="J67" s="2"/>
      <c r="M67" s="8"/>
      <c r="N67" s="8"/>
    </row>
    <row r="68" spans="1:14" x14ac:dyDescent="0.2">
      <c r="A68" s="192" t="s">
        <v>23</v>
      </c>
      <c r="B68" s="81"/>
      <c r="C68" s="81"/>
      <c r="D68" s="81"/>
      <c r="E68" s="82"/>
      <c r="F68" s="81"/>
      <c r="G68" s="81"/>
      <c r="H68" s="81"/>
      <c r="I68" s="86">
        <f>I67/C7</f>
        <v>3.7593409090909113</v>
      </c>
      <c r="J68" s="2"/>
      <c r="M68" s="8"/>
      <c r="N68" s="8"/>
    </row>
    <row r="69" spans="1:14" ht="5.25" customHeight="1" x14ac:dyDescent="0.2">
      <c r="A69" s="81"/>
      <c r="B69" s="81"/>
      <c r="C69" s="81"/>
      <c r="D69" s="81"/>
      <c r="E69" s="82"/>
      <c r="F69" s="81"/>
      <c r="G69" s="81"/>
      <c r="H69" s="81"/>
      <c r="I69" s="86"/>
      <c r="J69" s="2"/>
      <c r="L69" s="8"/>
      <c r="M69" s="8"/>
      <c r="N69" s="8"/>
    </row>
    <row r="70" spans="1:14" x14ac:dyDescent="0.2">
      <c r="A70" s="89" t="s">
        <v>24</v>
      </c>
      <c r="B70" s="89"/>
      <c r="C70" s="89"/>
      <c r="D70" s="89"/>
      <c r="E70" s="90"/>
      <c r="F70" s="89"/>
      <c r="G70" s="89"/>
      <c r="H70" s="89"/>
      <c r="I70" s="91">
        <f>I7-I67</f>
        <v>268.47249999999974</v>
      </c>
      <c r="J70" s="2"/>
      <c r="L70" s="8"/>
      <c r="M70" s="8"/>
      <c r="N70" s="8"/>
    </row>
    <row r="71" spans="1:14" ht="5.25" customHeight="1" x14ac:dyDescent="0.2">
      <c r="A71" s="81"/>
      <c r="B71" s="81"/>
      <c r="C71" s="81"/>
      <c r="D71" s="81"/>
      <c r="E71" s="82"/>
      <c r="F71" s="81"/>
      <c r="G71" s="81"/>
      <c r="H71" s="81"/>
      <c r="I71" s="86"/>
      <c r="J71" s="2"/>
      <c r="L71" s="8"/>
      <c r="M71" s="8"/>
      <c r="N71" s="8"/>
    </row>
    <row r="72" spans="1:14" x14ac:dyDescent="0.2">
      <c r="A72" s="29" t="s">
        <v>25</v>
      </c>
      <c r="B72" s="81"/>
      <c r="C72" s="81"/>
      <c r="D72" s="81"/>
      <c r="E72" s="82"/>
      <c r="F72" s="81"/>
      <c r="G72" s="81"/>
      <c r="H72" s="81"/>
      <c r="I72" s="86"/>
      <c r="J72" s="2"/>
      <c r="L72" s="8"/>
      <c r="M72" s="8"/>
      <c r="N72" s="8"/>
    </row>
    <row r="73" spans="1:14" ht="14.1" customHeight="1" x14ac:dyDescent="0.2">
      <c r="A73" s="341" t="s">
        <v>79</v>
      </c>
      <c r="B73" s="341"/>
      <c r="C73" s="341"/>
      <c r="D73" s="320"/>
      <c r="E73" s="320"/>
      <c r="F73" s="320"/>
      <c r="G73" s="320"/>
      <c r="H73" s="320"/>
      <c r="I73" s="218">
        <v>1.39</v>
      </c>
      <c r="J73" s="2"/>
      <c r="L73" s="8"/>
      <c r="M73" s="8"/>
      <c r="N73" s="8"/>
    </row>
    <row r="74" spans="1:14" ht="14.1" customHeight="1" x14ac:dyDescent="0.2">
      <c r="A74" s="341" t="s">
        <v>77</v>
      </c>
      <c r="B74" s="341"/>
      <c r="C74" s="341"/>
      <c r="D74" s="320"/>
      <c r="E74" s="320"/>
      <c r="F74" s="320"/>
      <c r="G74" s="320"/>
      <c r="H74" s="320"/>
      <c r="I74" s="218">
        <v>51.36</v>
      </c>
      <c r="J74" s="2"/>
      <c r="L74" s="8"/>
      <c r="M74" s="8"/>
      <c r="N74" s="8"/>
    </row>
    <row r="75" spans="1:14" ht="14.1" customHeight="1" x14ac:dyDescent="0.2">
      <c r="A75" s="342" t="s">
        <v>78</v>
      </c>
      <c r="B75" s="342"/>
      <c r="C75" s="342"/>
      <c r="D75" s="320"/>
      <c r="E75" s="320"/>
      <c r="F75" s="320"/>
      <c r="G75" s="320"/>
      <c r="H75" s="320"/>
      <c r="I75" s="218"/>
      <c r="J75" s="2"/>
      <c r="L75" s="8"/>
      <c r="M75" s="8"/>
      <c r="N75" s="8"/>
    </row>
    <row r="76" spans="1:14" ht="14.1" customHeight="1" x14ac:dyDescent="0.2">
      <c r="A76" s="342" t="s">
        <v>165</v>
      </c>
      <c r="B76" s="342"/>
      <c r="C76" s="342"/>
      <c r="D76" s="320"/>
      <c r="E76" s="320"/>
      <c r="F76" s="320"/>
      <c r="G76" s="320"/>
      <c r="H76" s="320"/>
      <c r="I76" s="218">
        <v>220</v>
      </c>
      <c r="J76" s="2"/>
      <c r="L76" s="8"/>
      <c r="M76" s="8"/>
      <c r="N76" s="8"/>
    </row>
    <row r="77" spans="1:14" ht="14.1" customHeight="1" x14ac:dyDescent="0.2">
      <c r="A77" s="342" t="s">
        <v>164</v>
      </c>
      <c r="B77" s="342"/>
      <c r="C77" s="342"/>
      <c r="D77" s="320"/>
      <c r="E77" s="320"/>
      <c r="F77" s="320"/>
      <c r="G77" s="320"/>
      <c r="H77" s="320"/>
      <c r="I77" s="218">
        <v>10</v>
      </c>
      <c r="J77" s="2"/>
      <c r="L77" s="8"/>
      <c r="M77" s="8"/>
      <c r="N77" s="8"/>
    </row>
    <row r="78" spans="1:14" ht="14.1" customHeight="1" x14ac:dyDescent="0.2">
      <c r="A78" s="319" t="s">
        <v>26</v>
      </c>
      <c r="B78" s="319"/>
      <c r="C78" s="319"/>
      <c r="D78" s="320"/>
      <c r="E78" s="320"/>
      <c r="F78" s="320"/>
      <c r="G78" s="320"/>
      <c r="H78" s="320"/>
      <c r="I78" s="218">
        <v>34</v>
      </c>
      <c r="J78" s="2"/>
      <c r="L78" s="8"/>
      <c r="M78" s="8"/>
      <c r="N78" s="8"/>
    </row>
    <row r="79" spans="1:14" ht="14.1" customHeight="1" x14ac:dyDescent="0.2">
      <c r="A79" s="319"/>
      <c r="B79" s="319"/>
      <c r="C79" s="319"/>
      <c r="D79" s="320"/>
      <c r="E79" s="320"/>
      <c r="F79" s="320"/>
      <c r="G79" s="320"/>
      <c r="H79" s="320"/>
      <c r="I79" s="173"/>
      <c r="J79" s="2"/>
      <c r="L79" s="8"/>
      <c r="M79" s="8"/>
      <c r="N79" s="8"/>
    </row>
    <row r="80" spans="1:14" ht="14.1" customHeight="1" x14ac:dyDescent="0.2">
      <c r="A80" s="319"/>
      <c r="B80" s="319"/>
      <c r="C80" s="319"/>
      <c r="D80" s="320"/>
      <c r="E80" s="320"/>
      <c r="F80" s="320"/>
      <c r="G80" s="320"/>
      <c r="H80" s="320"/>
      <c r="I80" s="72"/>
      <c r="J80" s="2"/>
      <c r="L80" s="8"/>
      <c r="M80" s="8"/>
      <c r="N80" s="8"/>
    </row>
    <row r="81" spans="1:14" ht="5.25" customHeight="1" x14ac:dyDescent="0.2">
      <c r="A81" s="81"/>
      <c r="B81" s="81"/>
      <c r="C81" s="81"/>
      <c r="D81" s="81"/>
      <c r="E81" s="82"/>
      <c r="F81" s="81"/>
      <c r="G81" s="81"/>
      <c r="H81" s="81"/>
      <c r="I81" s="86"/>
      <c r="J81" s="2"/>
      <c r="L81" s="8"/>
      <c r="M81" s="8"/>
      <c r="N81" s="8"/>
    </row>
    <row r="82" spans="1:14" x14ac:dyDescent="0.2">
      <c r="A82" s="192" t="s">
        <v>27</v>
      </c>
      <c r="B82" s="81"/>
      <c r="C82" s="81"/>
      <c r="D82" s="81"/>
      <c r="E82" s="82"/>
      <c r="F82" s="81"/>
      <c r="G82" s="81"/>
      <c r="H82" s="81"/>
      <c r="I82" s="86">
        <f>SUM(I72:I80)</f>
        <v>316.75</v>
      </c>
      <c r="J82" s="2"/>
      <c r="L82" s="8"/>
      <c r="M82" s="8"/>
      <c r="N82" s="8"/>
    </row>
    <row r="83" spans="1:14" x14ac:dyDescent="0.2">
      <c r="A83" s="192" t="s">
        <v>28</v>
      </c>
      <c r="B83" s="81"/>
      <c r="C83" s="81"/>
      <c r="D83" s="81"/>
      <c r="E83" s="82"/>
      <c r="F83" s="81"/>
      <c r="G83" s="81"/>
      <c r="H83" s="81"/>
      <c r="I83" s="86">
        <f>I82/C7</f>
        <v>2.8795454545454544</v>
      </c>
      <c r="J83" s="2"/>
      <c r="L83" s="8"/>
      <c r="M83" s="8"/>
      <c r="N83" s="8"/>
    </row>
    <row r="84" spans="1:14" x14ac:dyDescent="0.2">
      <c r="A84" s="81"/>
      <c r="B84" s="81"/>
      <c r="C84" s="81"/>
      <c r="D84" s="81"/>
      <c r="E84" s="82"/>
      <c r="F84" s="81"/>
      <c r="G84" s="81"/>
      <c r="H84" s="81"/>
      <c r="I84" s="86"/>
      <c r="J84" s="2"/>
      <c r="L84" s="8"/>
      <c r="M84" s="8"/>
      <c r="N84" s="8"/>
    </row>
    <row r="85" spans="1:14" x14ac:dyDescent="0.2">
      <c r="A85" s="192" t="s">
        <v>29</v>
      </c>
      <c r="B85" s="81"/>
      <c r="C85" s="81"/>
      <c r="D85" s="81"/>
      <c r="E85" s="82"/>
      <c r="F85" s="81"/>
      <c r="G85" s="81"/>
      <c r="H85" s="81"/>
      <c r="I85" s="86">
        <f>I67+I82</f>
        <v>730.27750000000026</v>
      </c>
      <c r="J85" s="2"/>
      <c r="L85" s="8"/>
      <c r="M85" s="8"/>
      <c r="N85" s="8"/>
    </row>
    <row r="86" spans="1:14" x14ac:dyDescent="0.2">
      <c r="A86" s="192" t="s">
        <v>30</v>
      </c>
      <c r="B86" s="81"/>
      <c r="C86" s="81"/>
      <c r="D86" s="81"/>
      <c r="E86" s="82"/>
      <c r="F86" s="81"/>
      <c r="G86" s="81"/>
      <c r="H86" s="81"/>
      <c r="I86" s="86">
        <f>I85/C7</f>
        <v>6.6388863636363658</v>
      </c>
      <c r="J86" s="2"/>
      <c r="L86" s="8"/>
      <c r="M86" s="8"/>
      <c r="N86" s="8"/>
    </row>
    <row r="87" spans="1:14" x14ac:dyDescent="0.2">
      <c r="A87" s="81"/>
      <c r="B87" s="81"/>
      <c r="C87" s="81"/>
      <c r="D87" s="81"/>
      <c r="E87" s="82"/>
      <c r="F87" s="81"/>
      <c r="G87" s="81"/>
      <c r="H87" s="81"/>
      <c r="I87" s="86"/>
      <c r="J87" s="2"/>
      <c r="L87" s="8"/>
      <c r="M87" s="8"/>
      <c r="N87" s="8"/>
    </row>
    <row r="88" spans="1:14" x14ac:dyDescent="0.2">
      <c r="A88" s="81" t="s">
        <v>31</v>
      </c>
      <c r="B88" s="81"/>
      <c r="C88" s="81"/>
      <c r="D88" s="81"/>
      <c r="E88" s="82"/>
      <c r="F88" s="81"/>
      <c r="G88" s="81"/>
      <c r="H88" s="81"/>
      <c r="I88" s="86">
        <f>I7-I85</f>
        <v>-48.277500000000259</v>
      </c>
      <c r="J88" s="2"/>
      <c r="L88" s="8"/>
      <c r="M88" s="8"/>
      <c r="N88" s="8"/>
    </row>
    <row r="89" spans="1:14" x14ac:dyDescent="0.2">
      <c r="A89" s="89"/>
      <c r="B89" s="89"/>
      <c r="C89" s="89"/>
      <c r="D89" s="89"/>
      <c r="E89" s="90"/>
      <c r="F89" s="89"/>
      <c r="G89" s="89"/>
      <c r="H89" s="89"/>
      <c r="I89" s="93"/>
      <c r="J89" s="5"/>
      <c r="L89" s="8"/>
      <c r="M89" s="8"/>
      <c r="N89" s="8"/>
    </row>
    <row r="90" spans="1:14" x14ac:dyDescent="0.2">
      <c r="A90" s="15" t="s">
        <v>91</v>
      </c>
      <c r="B90" s="15"/>
      <c r="C90" s="15"/>
      <c r="D90" s="15"/>
      <c r="E90" s="16"/>
      <c r="F90" s="15"/>
      <c r="G90" s="15"/>
      <c r="H90" s="15"/>
      <c r="I90" s="15"/>
      <c r="J90" s="15"/>
      <c r="L90" s="8"/>
      <c r="M90" s="8"/>
      <c r="N90" s="8"/>
    </row>
    <row r="91" spans="1:14" s="67" customFormat="1" x14ac:dyDescent="0.2">
      <c r="A91" s="322" t="s">
        <v>98</v>
      </c>
      <c r="B91" s="322"/>
      <c r="C91" s="322"/>
      <c r="D91" s="322"/>
      <c r="E91" s="322"/>
      <c r="F91" s="322"/>
      <c r="G91" s="322"/>
      <c r="H91" s="322"/>
      <c r="I91" s="322"/>
      <c r="J91" s="71"/>
      <c r="L91" s="69"/>
      <c r="M91" s="69"/>
      <c r="N91" s="69"/>
    </row>
    <row r="92" spans="1:14" s="67" customFormat="1" x14ac:dyDescent="0.2">
      <c r="A92" s="323"/>
      <c r="B92" s="323"/>
      <c r="C92" s="323"/>
      <c r="D92" s="323"/>
      <c r="E92" s="323"/>
      <c r="F92" s="323"/>
      <c r="G92" s="323"/>
      <c r="H92" s="323"/>
      <c r="I92" s="323"/>
      <c r="J92" s="71"/>
      <c r="L92" s="69"/>
      <c r="M92" s="69"/>
      <c r="N92" s="69"/>
    </row>
    <row r="93" spans="1:14" s="67" customFormat="1" x14ac:dyDescent="0.2">
      <c r="A93" s="325"/>
      <c r="B93" s="325"/>
      <c r="C93" s="325"/>
      <c r="D93" s="325"/>
      <c r="E93" s="325"/>
      <c r="F93" s="325"/>
      <c r="G93" s="325"/>
      <c r="H93" s="325"/>
      <c r="I93" s="325"/>
      <c r="J93" s="71"/>
      <c r="L93" s="69"/>
      <c r="M93" s="69"/>
      <c r="N93" s="69"/>
    </row>
    <row r="94" spans="1:14" s="67" customFormat="1" x14ac:dyDescent="0.2">
      <c r="A94" s="325"/>
      <c r="B94" s="325"/>
      <c r="C94" s="325"/>
      <c r="D94" s="325"/>
      <c r="E94" s="325"/>
      <c r="F94" s="325"/>
      <c r="G94" s="325"/>
      <c r="H94" s="325"/>
      <c r="I94" s="325"/>
      <c r="J94" s="71"/>
      <c r="L94" s="69"/>
      <c r="M94" s="69"/>
      <c r="N94" s="69"/>
    </row>
    <row r="95" spans="1:14" s="67" customFormat="1" x14ac:dyDescent="0.2">
      <c r="A95" s="325"/>
      <c r="B95" s="325"/>
      <c r="C95" s="325"/>
      <c r="D95" s="325"/>
      <c r="E95" s="325"/>
      <c r="F95" s="325"/>
      <c r="G95" s="325"/>
      <c r="H95" s="325"/>
      <c r="I95" s="325"/>
      <c r="J95" s="71"/>
      <c r="L95" s="69"/>
      <c r="M95" s="69"/>
      <c r="N95" s="69"/>
    </row>
    <row r="96" spans="1:14" x14ac:dyDescent="0.2">
      <c r="A96" s="11"/>
      <c r="B96" s="11"/>
      <c r="C96" s="11"/>
      <c r="D96" s="11"/>
      <c r="E96" s="12"/>
      <c r="F96" s="11"/>
      <c r="G96" s="11"/>
      <c r="H96" s="11"/>
      <c r="I96" s="11"/>
      <c r="J96" s="11"/>
      <c r="L96" s="8"/>
      <c r="M96" s="8"/>
      <c r="N96" s="8"/>
    </row>
    <row r="97" spans="1:14" x14ac:dyDescent="0.2">
      <c r="A97" s="30" t="s">
        <v>66</v>
      </c>
      <c r="B97" s="11"/>
      <c r="C97" s="20" t="s">
        <v>70</v>
      </c>
      <c r="D97" s="11"/>
      <c r="E97" s="12" t="s">
        <v>68</v>
      </c>
      <c r="F97" s="11"/>
      <c r="G97" s="20" t="s">
        <v>69</v>
      </c>
      <c r="H97" s="180"/>
      <c r="I97" s="180"/>
      <c r="J97" s="11"/>
      <c r="L97" s="8"/>
      <c r="M97" s="8"/>
      <c r="N97" s="8"/>
    </row>
    <row r="98" spans="1:14" x14ac:dyDescent="0.2">
      <c r="A98" s="11"/>
      <c r="B98" s="11"/>
      <c r="C98" s="43">
        <v>0.1</v>
      </c>
      <c r="D98" s="11"/>
      <c r="E98" s="12"/>
      <c r="F98" s="11"/>
      <c r="G98" s="43">
        <v>0.1</v>
      </c>
      <c r="H98" s="180"/>
      <c r="I98" s="180"/>
      <c r="J98" s="11"/>
      <c r="L98" s="8"/>
      <c r="M98" s="8"/>
      <c r="N98" s="8"/>
    </row>
    <row r="99" spans="1:14" x14ac:dyDescent="0.2">
      <c r="A99" s="11"/>
      <c r="B99" s="11"/>
      <c r="C99" s="22"/>
      <c r="D99" s="13"/>
      <c r="E99" s="21" t="s">
        <v>67</v>
      </c>
      <c r="F99" s="13"/>
      <c r="G99" s="22"/>
      <c r="H99" s="180"/>
      <c r="I99" s="180"/>
      <c r="J99" s="11"/>
      <c r="L99" s="8"/>
      <c r="M99" s="8"/>
      <c r="N99" s="8"/>
    </row>
    <row r="100" spans="1:14" x14ac:dyDescent="0.2">
      <c r="A100" s="31" t="s">
        <v>49</v>
      </c>
      <c r="B100" s="11"/>
      <c r="C100" s="17">
        <f>E100*(1-C98)</f>
        <v>99</v>
      </c>
      <c r="D100" s="18"/>
      <c r="E100" s="19">
        <f>C7</f>
        <v>110</v>
      </c>
      <c r="F100" s="18"/>
      <c r="G100" s="37">
        <f>E100*(1+G98)</f>
        <v>121.00000000000001</v>
      </c>
      <c r="H100" s="180"/>
      <c r="I100" s="180"/>
      <c r="J100" s="11"/>
      <c r="L100" s="8"/>
      <c r="M100" s="8"/>
      <c r="N100" s="8"/>
    </row>
    <row r="101" spans="1:14" ht="4.5" customHeight="1" x14ac:dyDescent="0.2">
      <c r="A101" s="11"/>
      <c r="B101" s="11"/>
      <c r="C101" s="11"/>
      <c r="D101" s="11"/>
      <c r="E101" s="12"/>
      <c r="F101" s="11"/>
      <c r="G101" s="11"/>
      <c r="H101" s="180"/>
      <c r="I101" s="180"/>
      <c r="J101" s="11"/>
      <c r="L101" s="8"/>
      <c r="M101" s="8"/>
      <c r="N101" s="8"/>
    </row>
    <row r="102" spans="1:14" x14ac:dyDescent="0.2">
      <c r="A102" s="11" t="s">
        <v>71</v>
      </c>
      <c r="B102" s="11"/>
      <c r="C102" s="23">
        <f>$I$67/C100</f>
        <v>4.1770454545454569</v>
      </c>
      <c r="D102" s="11"/>
      <c r="E102" s="23">
        <f>$I$67/E100</f>
        <v>3.7593409090909113</v>
      </c>
      <c r="F102" s="11"/>
      <c r="G102" s="23">
        <f>$I$67/G100</f>
        <v>3.417582644628101</v>
      </c>
      <c r="H102" s="180"/>
      <c r="I102" s="180"/>
      <c r="J102" s="11"/>
      <c r="L102" s="8"/>
      <c r="M102" s="8"/>
      <c r="N102" s="8"/>
    </row>
    <row r="103" spans="1:14" ht="4.5" customHeight="1" x14ac:dyDescent="0.2">
      <c r="A103" s="11"/>
      <c r="B103" s="11"/>
      <c r="C103" s="11"/>
      <c r="D103" s="11"/>
      <c r="E103" s="12"/>
      <c r="F103" s="11"/>
      <c r="G103" s="11"/>
      <c r="H103" s="180"/>
      <c r="I103" s="180"/>
      <c r="J103" s="11"/>
      <c r="L103" s="8"/>
      <c r="M103" s="8"/>
      <c r="N103" s="8"/>
    </row>
    <row r="104" spans="1:14" x14ac:dyDescent="0.2">
      <c r="A104" s="11" t="s">
        <v>72</v>
      </c>
      <c r="B104" s="11"/>
      <c r="C104" s="23">
        <f>$I$82/C100</f>
        <v>3.1994949494949494</v>
      </c>
      <c r="D104" s="11"/>
      <c r="E104" s="23">
        <f>$I$82/E100</f>
        <v>2.8795454545454544</v>
      </c>
      <c r="F104" s="11"/>
      <c r="G104" s="23">
        <f>$I$82/G100</f>
        <v>2.6177685950413219</v>
      </c>
      <c r="H104" s="180"/>
      <c r="I104" s="180"/>
      <c r="J104" s="11"/>
      <c r="L104" s="8"/>
      <c r="M104" s="8"/>
      <c r="N104" s="8"/>
    </row>
    <row r="105" spans="1:14" ht="3.75" customHeight="1" x14ac:dyDescent="0.2">
      <c r="A105" s="11"/>
      <c r="B105" s="11"/>
      <c r="C105" s="11"/>
      <c r="D105" s="11"/>
      <c r="E105" s="12"/>
      <c r="F105" s="11"/>
      <c r="G105" s="11"/>
      <c r="H105" s="180"/>
      <c r="I105" s="180"/>
      <c r="J105" s="11"/>
      <c r="L105" s="8"/>
      <c r="M105" s="8"/>
      <c r="N105" s="8"/>
    </row>
    <row r="106" spans="1:14" x14ac:dyDescent="0.2">
      <c r="A106" s="11" t="s">
        <v>73</v>
      </c>
      <c r="B106" s="11"/>
      <c r="C106" s="23">
        <f>$I$85/C100</f>
        <v>7.3765404040404068</v>
      </c>
      <c r="D106" s="11"/>
      <c r="E106" s="23">
        <f>$I$85/E100</f>
        <v>6.6388863636363658</v>
      </c>
      <c r="F106" s="11"/>
      <c r="G106" s="23">
        <f>$I$85/G100</f>
        <v>6.0353512396694233</v>
      </c>
      <c r="H106" s="180"/>
      <c r="I106" s="180"/>
      <c r="J106" s="11"/>
      <c r="L106" s="8"/>
      <c r="M106" s="8"/>
      <c r="N106" s="8"/>
    </row>
    <row r="107" spans="1:14" ht="5.25" customHeight="1" x14ac:dyDescent="0.2">
      <c r="A107" s="15"/>
      <c r="B107" s="15"/>
      <c r="C107" s="15"/>
      <c r="D107" s="15"/>
      <c r="E107" s="16"/>
      <c r="F107" s="15"/>
      <c r="G107" s="15"/>
      <c r="H107" s="184"/>
      <c r="I107" s="184"/>
      <c r="J107" s="11"/>
      <c r="L107" s="8"/>
      <c r="M107" s="8"/>
      <c r="N107" s="8"/>
    </row>
    <row r="108" spans="1:14" x14ac:dyDescent="0.2">
      <c r="A108" s="11"/>
      <c r="B108" s="11"/>
      <c r="C108" s="11"/>
      <c r="D108" s="11"/>
      <c r="E108" s="12"/>
      <c r="F108" s="11"/>
      <c r="G108" s="11"/>
      <c r="H108" s="180"/>
      <c r="I108" s="180"/>
      <c r="J108" s="11"/>
      <c r="L108" s="8"/>
      <c r="M108" s="8"/>
      <c r="N108" s="8"/>
    </row>
    <row r="109" spans="1:14" x14ac:dyDescent="0.2">
      <c r="A109" s="11"/>
      <c r="B109" s="11"/>
      <c r="C109" s="13"/>
      <c r="D109" s="13"/>
      <c r="E109" s="14" t="s">
        <v>49</v>
      </c>
      <c r="F109" s="13"/>
      <c r="G109" s="13"/>
      <c r="H109" s="180"/>
      <c r="I109" s="180"/>
      <c r="J109" s="11"/>
      <c r="L109" s="8"/>
      <c r="M109" s="8"/>
      <c r="N109" s="8"/>
    </row>
    <row r="110" spans="1:14" x14ac:dyDescent="0.2">
      <c r="A110" s="31" t="s">
        <v>67</v>
      </c>
      <c r="B110" s="11"/>
      <c r="C110" s="26">
        <f>E110*(1-C98)</f>
        <v>5.58</v>
      </c>
      <c r="D110" s="18"/>
      <c r="E110" s="24">
        <f>G7</f>
        <v>6.2</v>
      </c>
      <c r="F110" s="18"/>
      <c r="G110" s="26">
        <f>E110*(1+G98)</f>
        <v>6.8200000000000012</v>
      </c>
      <c r="H110" s="180"/>
      <c r="I110" s="180"/>
      <c r="J110" s="11"/>
      <c r="L110" s="8"/>
      <c r="M110" s="8"/>
      <c r="N110" s="8"/>
    </row>
    <row r="111" spans="1:14" ht="4.5" customHeight="1" x14ac:dyDescent="0.2">
      <c r="A111" s="11"/>
      <c r="B111" s="11"/>
      <c r="C111" s="11"/>
      <c r="D111" s="11"/>
      <c r="E111" s="12"/>
      <c r="F111" s="11"/>
      <c r="G111" s="11"/>
      <c r="H111" s="180"/>
      <c r="I111" s="180"/>
      <c r="J111" s="11"/>
      <c r="L111" s="8"/>
      <c r="M111" s="8"/>
      <c r="N111" s="8"/>
    </row>
    <row r="112" spans="1:14" x14ac:dyDescent="0.2">
      <c r="A112" s="11" t="s">
        <v>71</v>
      </c>
      <c r="B112" s="11"/>
      <c r="C112" s="25">
        <f>$I$67/C110</f>
        <v>74.108870967741979</v>
      </c>
      <c r="D112" s="11"/>
      <c r="E112" s="25">
        <f>$I$67/E110</f>
        <v>66.697983870967775</v>
      </c>
      <c r="F112" s="11"/>
      <c r="G112" s="25">
        <f>$I$67/G110</f>
        <v>60.634530791788883</v>
      </c>
      <c r="H112" s="180"/>
      <c r="I112" s="180"/>
      <c r="J112" s="11"/>
      <c r="L112" s="8"/>
      <c r="M112" s="8"/>
      <c r="N112" s="8"/>
    </row>
    <row r="113" spans="1:14" ht="3" customHeight="1" x14ac:dyDescent="0.2">
      <c r="A113" s="11"/>
      <c r="B113" s="11"/>
      <c r="C113" s="11"/>
      <c r="D113" s="11"/>
      <c r="E113" s="12"/>
      <c r="F113" s="11"/>
      <c r="G113" s="11"/>
      <c r="H113" s="180"/>
      <c r="I113" s="180"/>
      <c r="J113" s="11"/>
      <c r="L113" s="8"/>
      <c r="M113" s="8"/>
      <c r="N113" s="8"/>
    </row>
    <row r="114" spans="1:14" x14ac:dyDescent="0.2">
      <c r="A114" s="11" t="s">
        <v>72</v>
      </c>
      <c r="B114" s="11"/>
      <c r="C114" s="25">
        <f>$I$82/C110</f>
        <v>56.765232974910397</v>
      </c>
      <c r="D114" s="11"/>
      <c r="E114" s="25">
        <f>$I$82/E110</f>
        <v>51.088709677419352</v>
      </c>
      <c r="F114" s="11"/>
      <c r="G114" s="25">
        <f>$I$82/G110</f>
        <v>46.44428152492668</v>
      </c>
      <c r="H114" s="180"/>
      <c r="I114" s="180"/>
      <c r="J114" s="11"/>
      <c r="L114" s="8"/>
      <c r="M114" s="8"/>
      <c r="N114" s="8"/>
    </row>
    <row r="115" spans="1:14" ht="3.75" customHeight="1" x14ac:dyDescent="0.2">
      <c r="A115" s="11"/>
      <c r="B115" s="11"/>
      <c r="C115" s="11"/>
      <c r="D115" s="11"/>
      <c r="E115" s="12"/>
      <c r="F115" s="11"/>
      <c r="G115" s="11"/>
      <c r="H115" s="180"/>
      <c r="I115" s="180"/>
      <c r="J115" s="11"/>
      <c r="L115" s="8"/>
      <c r="M115" s="8"/>
      <c r="N115" s="8"/>
    </row>
    <row r="116" spans="1:14" x14ac:dyDescent="0.2">
      <c r="A116" s="11" t="s">
        <v>73</v>
      </c>
      <c r="B116" s="11"/>
      <c r="C116" s="25">
        <f>$I$85/C110</f>
        <v>130.87410394265237</v>
      </c>
      <c r="D116" s="11"/>
      <c r="E116" s="25">
        <f>$I$85/E110</f>
        <v>117.78669354838713</v>
      </c>
      <c r="F116" s="11"/>
      <c r="G116" s="25">
        <f>$I$85/G110</f>
        <v>107.07881231671556</v>
      </c>
      <c r="H116" s="180"/>
      <c r="I116" s="180"/>
      <c r="J116" s="11"/>
      <c r="L116" s="8"/>
      <c r="M116" s="8"/>
      <c r="N116" s="8"/>
    </row>
    <row r="117" spans="1:14" ht="5.25" customHeight="1" x14ac:dyDescent="0.2">
      <c r="A117" s="11"/>
      <c r="B117" s="11"/>
      <c r="C117" s="11"/>
      <c r="D117" s="11"/>
      <c r="E117" s="12"/>
      <c r="F117" s="11"/>
      <c r="G117" s="11"/>
      <c r="H117" s="180"/>
      <c r="I117" s="180"/>
      <c r="J117" s="11"/>
      <c r="L117" s="8"/>
      <c r="M117" s="8"/>
      <c r="N117" s="8"/>
    </row>
    <row r="118" spans="1:14" x14ac:dyDescent="0.2">
      <c r="A118" s="13"/>
      <c r="B118" s="13"/>
      <c r="C118" s="13"/>
      <c r="D118" s="13"/>
      <c r="E118" s="14"/>
      <c r="F118" s="13"/>
      <c r="G118" s="13"/>
      <c r="H118" s="187"/>
      <c r="I118" s="187"/>
      <c r="J118" s="11"/>
      <c r="L118" s="8"/>
      <c r="M118" s="8"/>
      <c r="N118" s="8"/>
    </row>
    <row r="119" spans="1:14" x14ac:dyDescent="0.2">
      <c r="A119" s="11"/>
      <c r="B119" s="11"/>
      <c r="C119" s="11"/>
      <c r="D119" s="11"/>
      <c r="E119" s="12"/>
      <c r="F119" s="11"/>
      <c r="G119" s="11"/>
      <c r="H119" s="11"/>
      <c r="I119" s="11"/>
      <c r="J119" s="11"/>
      <c r="L119" s="8"/>
      <c r="M119" s="8"/>
      <c r="N119" s="8"/>
    </row>
    <row r="120" spans="1:14" x14ac:dyDescent="0.2">
      <c r="A120" s="28" t="s">
        <v>76</v>
      </c>
      <c r="B120" s="11"/>
      <c r="C120" s="324"/>
      <c r="D120" s="324"/>
      <c r="E120" s="324"/>
      <c r="F120" s="45"/>
      <c r="G120" s="45"/>
      <c r="H120" s="11"/>
      <c r="I120" s="11"/>
      <c r="J120" s="11"/>
      <c r="L120" s="8"/>
      <c r="M120" s="8"/>
      <c r="N120" s="8"/>
    </row>
    <row r="121" spans="1:14" x14ac:dyDescent="0.2">
      <c r="A121" s="28" t="s">
        <v>74</v>
      </c>
      <c r="B121" s="11"/>
      <c r="C121" s="324"/>
      <c r="D121" s="324"/>
      <c r="E121" s="324"/>
      <c r="F121" s="324"/>
      <c r="G121" s="324"/>
      <c r="H121" s="11"/>
      <c r="I121" s="11"/>
      <c r="J121" s="11"/>
      <c r="L121" s="8"/>
      <c r="M121" s="8"/>
      <c r="N121" s="8"/>
    </row>
    <row r="122" spans="1:14" x14ac:dyDescent="0.2">
      <c r="A122" s="28" t="s">
        <v>75</v>
      </c>
      <c r="B122" s="11"/>
      <c r="C122" s="324"/>
      <c r="D122" s="324"/>
      <c r="E122" s="324"/>
      <c r="F122" s="324"/>
      <c r="G122" s="324"/>
      <c r="H122" s="11"/>
      <c r="I122" s="11"/>
      <c r="J122" s="11"/>
      <c r="L122" s="8"/>
      <c r="M122" s="8"/>
      <c r="N122" s="8"/>
    </row>
    <row r="123" spans="1:14" x14ac:dyDescent="0.2">
      <c r="A123" s="11"/>
      <c r="B123" s="11"/>
      <c r="C123" s="324"/>
      <c r="D123" s="324"/>
      <c r="E123" s="324"/>
      <c r="F123" s="324"/>
      <c r="G123" s="324"/>
      <c r="H123" s="11"/>
      <c r="I123" s="11"/>
      <c r="J123" s="11"/>
      <c r="L123" s="8"/>
      <c r="M123" s="8"/>
      <c r="N123" s="8"/>
    </row>
    <row r="124" spans="1:14" x14ac:dyDescent="0.2">
      <c r="A124" s="11"/>
      <c r="B124" s="11"/>
      <c r="C124" s="324"/>
      <c r="D124" s="324"/>
      <c r="E124" s="324"/>
      <c r="F124" s="324"/>
      <c r="G124" s="324"/>
      <c r="H124" s="11"/>
      <c r="I124" s="11"/>
      <c r="J124" s="11"/>
      <c r="L124" s="8"/>
      <c r="M124" s="8"/>
      <c r="N124" s="8"/>
    </row>
    <row r="125" spans="1:14" x14ac:dyDescent="0.2">
      <c r="A125" s="11"/>
      <c r="B125" s="11"/>
      <c r="C125" s="11"/>
      <c r="D125" s="11"/>
      <c r="E125" s="12"/>
      <c r="F125" s="11"/>
      <c r="G125" s="11"/>
      <c r="H125" s="11"/>
      <c r="I125" s="11"/>
      <c r="J125" s="11"/>
      <c r="L125" s="8"/>
      <c r="M125" s="8"/>
      <c r="N125" s="8"/>
    </row>
  </sheetData>
  <sheetProtection sheet="1" objects="1" scenarios="1"/>
  <mergeCells count="27">
    <mergeCell ref="A91:I91"/>
    <mergeCell ref="A92:I92"/>
    <mergeCell ref="C123:G123"/>
    <mergeCell ref="C124:G124"/>
    <mergeCell ref="A93:I93"/>
    <mergeCell ref="A94:I94"/>
    <mergeCell ref="A95:I95"/>
    <mergeCell ref="C120:E120"/>
    <mergeCell ref="C121:G121"/>
    <mergeCell ref="C122:G122"/>
    <mergeCell ref="A78:C78"/>
    <mergeCell ref="D78:H78"/>
    <mergeCell ref="A79:C79"/>
    <mergeCell ref="D79:H79"/>
    <mergeCell ref="A80:C80"/>
    <mergeCell ref="D80:H80"/>
    <mergeCell ref="A75:C75"/>
    <mergeCell ref="D75:H75"/>
    <mergeCell ref="A76:C76"/>
    <mergeCell ref="D76:H76"/>
    <mergeCell ref="A77:C77"/>
    <mergeCell ref="D77:H77"/>
    <mergeCell ref="A1:J1"/>
    <mergeCell ref="A73:C73"/>
    <mergeCell ref="D73:H73"/>
    <mergeCell ref="A74:C74"/>
    <mergeCell ref="D74:H74"/>
  </mergeCells>
  <pageMargins left="1.25" right="0.75" top="0.25" bottom="0.75" header="0.5" footer="0.5"/>
  <pageSetup scale="86" orientation="portrait" r:id="rId1"/>
  <headerFooter alignWithMargins="0">
    <oddFooter>&amp;L&amp;A&amp;CUniversity of Idaho&amp;RAERS Dept</oddFooter>
  </headerFooter>
  <rowBreaks count="1" manualBreakCount="1">
    <brk id="71"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zoomScaleNormal="100" workbookViewId="0">
      <selection sqref="A1:J1"/>
    </sheetView>
  </sheetViews>
  <sheetFormatPr defaultRowHeight="12.75" x14ac:dyDescent="0.2"/>
  <cols>
    <col min="1" max="1" width="26.7109375" customWidth="1"/>
    <col min="2" max="2" width="2" customWidth="1"/>
    <col min="3" max="3" width="11.7109375" customWidth="1"/>
    <col min="4" max="4" width="1.140625" customWidth="1"/>
    <col min="5" max="5" width="10.7109375" style="1" customWidth="1"/>
    <col min="6" max="6" width="1.5703125" customWidth="1"/>
    <col min="7" max="7" width="10.7109375" customWidth="1"/>
    <col min="8" max="8" width="1.7109375" customWidth="1"/>
    <col min="9" max="9" width="16.7109375" style="8" customWidth="1"/>
    <col min="10" max="10" width="1.5703125" customWidth="1"/>
    <col min="11" max="11" width="1" customWidth="1"/>
    <col min="12" max="12" width="11.7109375" customWidth="1"/>
  </cols>
  <sheetData>
    <row r="1" spans="1:14" ht="30" customHeight="1" x14ac:dyDescent="0.2">
      <c r="A1" s="340" t="s">
        <v>302</v>
      </c>
      <c r="B1" s="340"/>
      <c r="C1" s="340"/>
      <c r="D1" s="340"/>
      <c r="E1" s="340"/>
      <c r="F1" s="340"/>
      <c r="G1" s="340"/>
      <c r="H1" s="340"/>
      <c r="I1" s="340"/>
      <c r="J1" s="340"/>
      <c r="L1" s="259">
        <v>42461</v>
      </c>
      <c r="M1" s="8"/>
    </row>
    <row r="2" spans="1:14" ht="3.75" customHeight="1" x14ac:dyDescent="0.2">
      <c r="A2" s="3"/>
      <c r="B2" s="3"/>
      <c r="C2" s="3"/>
      <c r="D2" s="3"/>
      <c r="E2" s="4"/>
      <c r="F2" s="3"/>
      <c r="G2" s="3"/>
      <c r="H2" s="3"/>
      <c r="I2" s="7"/>
      <c r="J2" s="3"/>
    </row>
    <row r="3" spans="1:14" ht="15" x14ac:dyDescent="0.2">
      <c r="A3" s="32"/>
      <c r="B3" s="32"/>
      <c r="C3" s="33" t="s">
        <v>2</v>
      </c>
      <c r="D3" s="34"/>
      <c r="E3" s="35"/>
      <c r="F3" s="34"/>
      <c r="G3" s="34" t="s">
        <v>5</v>
      </c>
      <c r="H3" s="34"/>
      <c r="I3" s="10" t="s">
        <v>8</v>
      </c>
      <c r="J3" s="2"/>
      <c r="L3" s="8"/>
      <c r="M3" s="8"/>
      <c r="N3" s="8"/>
    </row>
    <row r="4" spans="1:14" ht="15" x14ac:dyDescent="0.2">
      <c r="A4" s="36" t="s">
        <v>1</v>
      </c>
      <c r="B4" s="32"/>
      <c r="C4" s="33" t="s">
        <v>3</v>
      </c>
      <c r="D4" s="34"/>
      <c r="E4" s="35" t="s">
        <v>4</v>
      </c>
      <c r="F4" s="34"/>
      <c r="G4" s="34" t="s">
        <v>6</v>
      </c>
      <c r="H4" s="34"/>
      <c r="I4" s="10" t="s">
        <v>7</v>
      </c>
      <c r="J4" s="2"/>
      <c r="L4" s="8"/>
      <c r="M4" s="8"/>
      <c r="N4" s="8"/>
    </row>
    <row r="5" spans="1:14" ht="5.25" customHeight="1" x14ac:dyDescent="0.2">
      <c r="A5" s="21"/>
      <c r="B5" s="13"/>
      <c r="C5" s="13"/>
      <c r="D5" s="13"/>
      <c r="E5" s="14"/>
      <c r="F5" s="13"/>
      <c r="G5" s="13"/>
      <c r="H5" s="13"/>
      <c r="I5" s="5"/>
      <c r="J5" s="5"/>
      <c r="L5" s="8"/>
      <c r="M5" s="8"/>
      <c r="N5" s="8"/>
    </row>
    <row r="6" spans="1:14" x14ac:dyDescent="0.2">
      <c r="A6" s="29" t="s">
        <v>0</v>
      </c>
      <c r="B6" s="11"/>
      <c r="C6" s="11"/>
      <c r="D6" s="11"/>
      <c r="E6" s="12"/>
      <c r="F6" s="11"/>
      <c r="G6" s="11"/>
      <c r="H6" s="11"/>
      <c r="I6" s="2"/>
      <c r="J6" s="2"/>
      <c r="L6" s="8"/>
      <c r="M6" s="8"/>
      <c r="N6" s="8"/>
    </row>
    <row r="7" spans="1:14" x14ac:dyDescent="0.2">
      <c r="A7" s="171" t="s">
        <v>192</v>
      </c>
      <c r="B7" s="15"/>
      <c r="C7" s="74">
        <v>115</v>
      </c>
      <c r="D7" s="15"/>
      <c r="E7" s="39" t="s">
        <v>37</v>
      </c>
      <c r="F7" s="15"/>
      <c r="G7" s="234">
        <v>5.85</v>
      </c>
      <c r="H7" s="75"/>
      <c r="I7" s="78">
        <f>C7*G7</f>
        <v>672.75</v>
      </c>
      <c r="J7" s="68"/>
      <c r="L7" s="69"/>
      <c r="M7" s="69"/>
      <c r="N7" s="8"/>
    </row>
    <row r="8" spans="1:14" ht="6.75" customHeight="1" x14ac:dyDescent="0.2">
      <c r="A8" s="75"/>
      <c r="B8" s="75"/>
      <c r="C8" s="75"/>
      <c r="D8" s="75"/>
      <c r="E8" s="79"/>
      <c r="F8" s="75"/>
      <c r="G8" s="80"/>
      <c r="H8" s="75"/>
      <c r="I8" s="78"/>
      <c r="J8" s="68"/>
      <c r="L8" s="69"/>
      <c r="M8" s="69"/>
      <c r="N8" s="69"/>
    </row>
    <row r="9" spans="1:14" x14ac:dyDescent="0.2">
      <c r="A9" s="29" t="s">
        <v>11</v>
      </c>
      <c r="B9" s="81"/>
      <c r="C9" s="81"/>
      <c r="D9" s="81"/>
      <c r="E9" s="82"/>
      <c r="F9" s="81"/>
      <c r="G9" s="83"/>
      <c r="H9" s="81"/>
      <c r="I9" s="84"/>
      <c r="J9" s="2"/>
      <c r="L9" s="8"/>
      <c r="M9" s="8"/>
      <c r="N9" s="8"/>
    </row>
    <row r="10" spans="1:14" ht="6.75" customHeight="1" x14ac:dyDescent="0.2">
      <c r="A10" s="81"/>
      <c r="B10" s="81"/>
      <c r="C10" s="81"/>
      <c r="D10" s="81"/>
      <c r="E10" s="82"/>
      <c r="F10" s="81"/>
      <c r="G10" s="83"/>
      <c r="H10" s="81"/>
      <c r="I10" s="84"/>
      <c r="J10" s="2"/>
      <c r="L10" s="8"/>
      <c r="M10" s="8"/>
      <c r="N10" s="8"/>
    </row>
    <row r="11" spans="1:14" x14ac:dyDescent="0.2">
      <c r="A11" s="192" t="s">
        <v>12</v>
      </c>
      <c r="B11" s="81"/>
      <c r="C11" s="81"/>
      <c r="D11" s="81"/>
      <c r="E11" s="82"/>
      <c r="F11" s="81"/>
      <c r="G11" s="83"/>
      <c r="H11" s="81"/>
      <c r="I11" s="85">
        <f>SUM(I12:I13)</f>
        <v>27.6</v>
      </c>
      <c r="J11" s="2"/>
      <c r="L11" s="8"/>
      <c r="M11" s="8"/>
      <c r="N11" s="8"/>
    </row>
    <row r="12" spans="1:14" x14ac:dyDescent="0.2">
      <c r="A12" s="40" t="s">
        <v>85</v>
      </c>
      <c r="B12" s="11"/>
      <c r="C12" s="40">
        <v>120</v>
      </c>
      <c r="D12" s="11"/>
      <c r="E12" s="41" t="s">
        <v>32</v>
      </c>
      <c r="F12" s="11"/>
      <c r="G12" s="218">
        <v>0.23</v>
      </c>
      <c r="H12" s="81"/>
      <c r="I12" s="84">
        <f>C12*G12</f>
        <v>27.6</v>
      </c>
      <c r="J12" s="2"/>
      <c r="L12" s="8"/>
      <c r="M12" s="8"/>
      <c r="N12" s="8"/>
    </row>
    <row r="13" spans="1:14" x14ac:dyDescent="0.2">
      <c r="A13" s="70"/>
      <c r="B13" s="81"/>
      <c r="C13" s="70"/>
      <c r="D13" s="81"/>
      <c r="E13" s="73"/>
      <c r="F13" s="81"/>
      <c r="G13" s="174"/>
      <c r="H13" s="81"/>
      <c r="I13" s="84">
        <f>C13*G13</f>
        <v>0</v>
      </c>
      <c r="J13" s="2"/>
      <c r="L13" s="8"/>
      <c r="M13" s="8"/>
      <c r="N13" s="8"/>
    </row>
    <row r="14" spans="1:14" ht="7.5" customHeight="1" x14ac:dyDescent="0.2">
      <c r="A14" s="192"/>
      <c r="B14" s="81"/>
      <c r="C14" s="81"/>
      <c r="D14" s="81"/>
      <c r="E14" s="82"/>
      <c r="F14" s="81"/>
      <c r="G14" s="83"/>
      <c r="H14" s="81"/>
      <c r="I14" s="84"/>
      <c r="J14" s="2"/>
      <c r="L14" s="8"/>
      <c r="M14" s="8"/>
      <c r="N14" s="8"/>
    </row>
    <row r="15" spans="1:14" x14ac:dyDescent="0.2">
      <c r="A15" s="192" t="s">
        <v>13</v>
      </c>
      <c r="B15" s="81"/>
      <c r="C15" s="81"/>
      <c r="D15" s="81"/>
      <c r="E15" s="82"/>
      <c r="F15" s="81"/>
      <c r="G15" s="83"/>
      <c r="H15" s="81"/>
      <c r="I15" s="85">
        <f>SUM(I16:I22)</f>
        <v>97</v>
      </c>
      <c r="J15" s="2"/>
      <c r="L15" s="8"/>
      <c r="M15" s="8"/>
      <c r="N15" s="8"/>
    </row>
    <row r="16" spans="1:14" x14ac:dyDescent="0.2">
      <c r="A16" s="40" t="s">
        <v>146</v>
      </c>
      <c r="B16" s="11"/>
      <c r="C16" s="40">
        <v>125</v>
      </c>
      <c r="D16" s="11"/>
      <c r="E16" s="41" t="s">
        <v>32</v>
      </c>
      <c r="F16" s="11"/>
      <c r="G16" s="218">
        <v>0.55000000000000004</v>
      </c>
      <c r="H16" s="81"/>
      <c r="I16" s="84">
        <f t="shared" ref="I16:I22" si="0">C16*G16</f>
        <v>68.75</v>
      </c>
      <c r="J16" s="2"/>
      <c r="L16" s="8"/>
      <c r="M16" s="8"/>
      <c r="N16" s="8"/>
    </row>
    <row r="17" spans="1:14" x14ac:dyDescent="0.2">
      <c r="A17" s="40" t="s">
        <v>147</v>
      </c>
      <c r="B17" s="11"/>
      <c r="C17" s="40">
        <v>45</v>
      </c>
      <c r="D17" s="11"/>
      <c r="E17" s="41" t="s">
        <v>32</v>
      </c>
      <c r="F17" s="11"/>
      <c r="G17" s="218">
        <v>0.53</v>
      </c>
      <c r="H17" s="81"/>
      <c r="I17" s="84">
        <f t="shared" si="0"/>
        <v>23.85</v>
      </c>
      <c r="J17" s="2"/>
      <c r="L17" s="8"/>
      <c r="M17" s="8"/>
      <c r="N17" s="8"/>
    </row>
    <row r="18" spans="1:14" x14ac:dyDescent="0.2">
      <c r="A18" s="261" t="s">
        <v>14</v>
      </c>
      <c r="B18" s="81"/>
      <c r="C18" s="70">
        <v>10</v>
      </c>
      <c r="D18" s="81"/>
      <c r="E18" s="73" t="s">
        <v>32</v>
      </c>
      <c r="F18" s="81"/>
      <c r="G18" s="277">
        <v>0.44</v>
      </c>
      <c r="H18" s="81"/>
      <c r="I18" s="86">
        <f t="shared" si="0"/>
        <v>4.4000000000000004</v>
      </c>
      <c r="J18" s="2"/>
      <c r="L18" s="8"/>
      <c r="M18" s="8"/>
      <c r="N18" s="8"/>
    </row>
    <row r="19" spans="1:14" x14ac:dyDescent="0.2">
      <c r="A19" s="70"/>
      <c r="B19" s="81"/>
      <c r="C19" s="70"/>
      <c r="D19" s="81"/>
      <c r="E19" s="73"/>
      <c r="F19" s="81"/>
      <c r="G19" s="174"/>
      <c r="H19" s="81"/>
      <c r="I19" s="86">
        <f t="shared" si="0"/>
        <v>0</v>
      </c>
      <c r="J19" s="2"/>
      <c r="L19" s="8"/>
      <c r="M19" s="8"/>
      <c r="N19" s="8"/>
    </row>
    <row r="20" spans="1:14" x14ac:dyDescent="0.2">
      <c r="A20" s="70"/>
      <c r="B20" s="81"/>
      <c r="C20" s="70"/>
      <c r="D20" s="81"/>
      <c r="E20" s="73"/>
      <c r="F20" s="81"/>
      <c r="G20" s="174"/>
      <c r="H20" s="81"/>
      <c r="I20" s="86">
        <f t="shared" si="0"/>
        <v>0</v>
      </c>
      <c r="J20" s="2"/>
      <c r="L20" s="8"/>
      <c r="M20" s="8"/>
      <c r="N20" s="8"/>
    </row>
    <row r="21" spans="1:14" x14ac:dyDescent="0.2">
      <c r="A21" s="70"/>
      <c r="B21" s="81"/>
      <c r="C21" s="70"/>
      <c r="D21" s="81"/>
      <c r="E21" s="73"/>
      <c r="F21" s="81"/>
      <c r="G21" s="174"/>
      <c r="H21" s="81"/>
      <c r="I21" s="86">
        <f t="shared" si="0"/>
        <v>0</v>
      </c>
      <c r="J21" s="2"/>
      <c r="L21" s="8"/>
      <c r="M21" s="8"/>
      <c r="N21" s="8"/>
    </row>
    <row r="22" spans="1:14" x14ac:dyDescent="0.2">
      <c r="A22" s="70"/>
      <c r="B22" s="81"/>
      <c r="C22" s="70"/>
      <c r="D22" s="81"/>
      <c r="E22" s="73"/>
      <c r="F22" s="81"/>
      <c r="G22" s="174"/>
      <c r="H22" s="81"/>
      <c r="I22" s="86">
        <f t="shared" si="0"/>
        <v>0</v>
      </c>
      <c r="J22" s="2"/>
      <c r="L22" s="8"/>
      <c r="M22" s="8"/>
      <c r="N22" s="8"/>
    </row>
    <row r="23" spans="1:14" ht="6" customHeight="1" x14ac:dyDescent="0.2">
      <c r="A23" s="192"/>
      <c r="B23" s="81"/>
      <c r="C23" s="81"/>
      <c r="D23" s="81"/>
      <c r="E23" s="82"/>
      <c r="F23" s="81"/>
      <c r="G23" s="83"/>
      <c r="H23" s="81"/>
      <c r="I23" s="86"/>
      <c r="J23" s="2"/>
      <c r="L23" s="8"/>
      <c r="M23" s="8"/>
      <c r="N23" s="8"/>
    </row>
    <row r="24" spans="1:14" x14ac:dyDescent="0.2">
      <c r="A24" s="192" t="s">
        <v>17</v>
      </c>
      <c r="B24" s="81"/>
      <c r="C24" s="81"/>
      <c r="D24" s="81"/>
      <c r="E24" s="82"/>
      <c r="F24" s="81"/>
      <c r="G24" s="83"/>
      <c r="H24" s="81"/>
      <c r="I24" s="87">
        <f>SUM(I25:I30)</f>
        <v>47.261000000000003</v>
      </c>
      <c r="J24" s="2"/>
      <c r="L24" s="8"/>
      <c r="M24" s="8"/>
      <c r="N24" s="8"/>
    </row>
    <row r="25" spans="1:14" x14ac:dyDescent="0.2">
      <c r="A25" s="261" t="s">
        <v>203</v>
      </c>
      <c r="B25" s="263"/>
      <c r="C25" s="260">
        <v>16.399999999999999</v>
      </c>
      <c r="D25" s="263"/>
      <c r="E25" s="73" t="s">
        <v>135</v>
      </c>
      <c r="F25" s="263"/>
      <c r="G25" s="218">
        <v>1.0900000000000001</v>
      </c>
      <c r="H25" s="81"/>
      <c r="I25" s="86">
        <f t="shared" ref="I25:I30" si="1">C25*G25</f>
        <v>17.876000000000001</v>
      </c>
      <c r="J25" s="2"/>
      <c r="L25" s="8"/>
      <c r="M25" s="8"/>
      <c r="N25" s="8"/>
    </row>
    <row r="26" spans="1:14" x14ac:dyDescent="0.2">
      <c r="A26" s="261" t="s">
        <v>204</v>
      </c>
      <c r="B26" s="263"/>
      <c r="C26" s="240">
        <v>0.6</v>
      </c>
      <c r="D26" s="263"/>
      <c r="E26" s="73" t="s">
        <v>39</v>
      </c>
      <c r="F26" s="263"/>
      <c r="G26" s="218">
        <v>9.6</v>
      </c>
      <c r="H26" s="81"/>
      <c r="I26" s="86">
        <f t="shared" si="1"/>
        <v>5.76</v>
      </c>
      <c r="J26" s="2"/>
      <c r="L26" s="8"/>
      <c r="M26" s="8"/>
      <c r="N26" s="8"/>
    </row>
    <row r="27" spans="1:14" x14ac:dyDescent="0.2">
      <c r="A27" s="261" t="s">
        <v>205</v>
      </c>
      <c r="B27" s="263"/>
      <c r="C27" s="260">
        <v>0.3</v>
      </c>
      <c r="D27" s="263"/>
      <c r="E27" s="41" t="s">
        <v>206</v>
      </c>
      <c r="F27" s="263"/>
      <c r="G27" s="218">
        <v>29.75</v>
      </c>
      <c r="H27" s="81"/>
      <c r="I27" s="86">
        <f t="shared" si="1"/>
        <v>8.9249999999999989</v>
      </c>
      <c r="J27" s="2"/>
      <c r="K27" s="237"/>
      <c r="L27" s="8"/>
      <c r="M27" s="8"/>
      <c r="N27" s="8"/>
    </row>
    <row r="28" spans="1:14" x14ac:dyDescent="0.2">
      <c r="A28" s="261" t="s">
        <v>207</v>
      </c>
      <c r="B28" s="263"/>
      <c r="C28" s="59">
        <v>7</v>
      </c>
      <c r="D28" s="263"/>
      <c r="E28" s="41" t="s">
        <v>135</v>
      </c>
      <c r="F28" s="263"/>
      <c r="G28" s="218">
        <v>2.1</v>
      </c>
      <c r="H28" s="81"/>
      <c r="I28" s="86">
        <f t="shared" si="1"/>
        <v>14.700000000000001</v>
      </c>
      <c r="J28" s="2"/>
      <c r="L28" s="8"/>
      <c r="M28" s="8"/>
      <c r="N28" s="8"/>
    </row>
    <row r="29" spans="1:14" x14ac:dyDescent="0.2">
      <c r="A29" s="70"/>
      <c r="B29" s="81"/>
      <c r="C29" s="70"/>
      <c r="D29" s="81"/>
      <c r="E29" s="73"/>
      <c r="F29" s="81"/>
      <c r="G29" s="174"/>
      <c r="H29" s="81"/>
      <c r="I29" s="86">
        <f t="shared" si="1"/>
        <v>0</v>
      </c>
      <c r="J29" s="2"/>
      <c r="L29" s="8"/>
      <c r="M29" s="8"/>
      <c r="N29" s="8"/>
    </row>
    <row r="30" spans="1:14" x14ac:dyDescent="0.2">
      <c r="A30" s="70"/>
      <c r="B30" s="81"/>
      <c r="C30" s="70"/>
      <c r="D30" s="81"/>
      <c r="E30" s="73"/>
      <c r="F30" s="81"/>
      <c r="G30" s="174"/>
      <c r="H30" s="81"/>
      <c r="I30" s="86">
        <f t="shared" si="1"/>
        <v>0</v>
      </c>
      <c r="J30" s="2"/>
      <c r="L30" s="8"/>
      <c r="M30" s="8"/>
      <c r="N30" s="8"/>
    </row>
    <row r="31" spans="1:14" ht="5.25" customHeight="1" x14ac:dyDescent="0.2">
      <c r="A31" s="81"/>
      <c r="B31" s="81"/>
      <c r="C31" s="81"/>
      <c r="D31" s="81"/>
      <c r="E31" s="82"/>
      <c r="F31" s="81"/>
      <c r="G31" s="83"/>
      <c r="H31" s="81"/>
      <c r="I31" s="86"/>
      <c r="J31" s="2"/>
      <c r="L31" s="8"/>
      <c r="M31" s="8"/>
      <c r="N31" s="8"/>
    </row>
    <row r="32" spans="1:14" x14ac:dyDescent="0.2">
      <c r="A32" s="192" t="s">
        <v>35</v>
      </c>
      <c r="B32" s="81"/>
      <c r="C32" s="81"/>
      <c r="D32" s="81"/>
      <c r="E32" s="82"/>
      <c r="F32" s="81"/>
      <c r="G32" s="83"/>
      <c r="H32" s="81"/>
      <c r="I32" s="87">
        <f>SUM(I33:I37)</f>
        <v>36.700000000000003</v>
      </c>
      <c r="J32" s="2"/>
      <c r="L32" s="8"/>
      <c r="M32" s="8"/>
      <c r="N32" s="8"/>
    </row>
    <row r="33" spans="1:14" x14ac:dyDescent="0.2">
      <c r="A33" s="261" t="s">
        <v>210</v>
      </c>
      <c r="B33" s="11"/>
      <c r="C33" s="40">
        <v>1</v>
      </c>
      <c r="D33" s="11"/>
      <c r="E33" s="41" t="s">
        <v>151</v>
      </c>
      <c r="F33" s="11"/>
      <c r="G33" s="218">
        <v>7.25</v>
      </c>
      <c r="H33" s="81"/>
      <c r="I33" s="86">
        <f>C33*G33</f>
        <v>7.25</v>
      </c>
      <c r="J33" s="2"/>
      <c r="L33" s="8"/>
      <c r="M33" s="8"/>
      <c r="N33" s="8"/>
    </row>
    <row r="34" spans="1:14" x14ac:dyDescent="0.2">
      <c r="A34" s="70" t="s">
        <v>187</v>
      </c>
      <c r="B34" s="11"/>
      <c r="C34" s="40">
        <v>1</v>
      </c>
      <c r="D34" s="11"/>
      <c r="E34" s="41" t="s">
        <v>151</v>
      </c>
      <c r="F34" s="11"/>
      <c r="G34" s="218">
        <v>8.75</v>
      </c>
      <c r="H34" s="81"/>
      <c r="I34" s="86">
        <f>C34*G34</f>
        <v>8.75</v>
      </c>
      <c r="J34" s="2"/>
      <c r="L34" s="8"/>
      <c r="M34" s="8"/>
      <c r="N34" s="8"/>
    </row>
    <row r="35" spans="1:14" x14ac:dyDescent="0.2">
      <c r="A35" s="260" t="s">
        <v>191</v>
      </c>
      <c r="B35" s="263"/>
      <c r="C35" s="260">
        <v>115</v>
      </c>
      <c r="D35" s="263"/>
      <c r="E35" s="41" t="s">
        <v>37</v>
      </c>
      <c r="F35" s="263"/>
      <c r="G35" s="220">
        <v>0.18</v>
      </c>
      <c r="H35" s="81"/>
      <c r="I35" s="86">
        <f>C35*G35</f>
        <v>20.7</v>
      </c>
      <c r="J35" s="2"/>
      <c r="L35" s="8"/>
      <c r="M35" s="8"/>
      <c r="N35" s="8"/>
    </row>
    <row r="36" spans="1:14" x14ac:dyDescent="0.2">
      <c r="A36" s="40"/>
      <c r="B36" s="11"/>
      <c r="C36" s="40"/>
      <c r="D36" s="11"/>
      <c r="E36" s="41"/>
      <c r="F36" s="11"/>
      <c r="G36" s="220"/>
      <c r="H36" s="81"/>
      <c r="I36" s="86">
        <f>C36*G36</f>
        <v>0</v>
      </c>
      <c r="J36" s="2"/>
      <c r="L36" s="8"/>
      <c r="M36" s="8"/>
      <c r="N36" s="8"/>
    </row>
    <row r="37" spans="1:14" x14ac:dyDescent="0.2">
      <c r="A37" s="70"/>
      <c r="B37" s="81"/>
      <c r="C37" s="70"/>
      <c r="D37" s="81"/>
      <c r="E37" s="73"/>
      <c r="F37" s="81"/>
      <c r="G37" s="174"/>
      <c r="H37" s="81"/>
      <c r="I37" s="86">
        <f>C37*G37</f>
        <v>0</v>
      </c>
      <c r="J37" s="2"/>
      <c r="L37" s="8"/>
      <c r="M37" s="8"/>
      <c r="N37" s="8"/>
    </row>
    <row r="38" spans="1:14" ht="6" customHeight="1" x14ac:dyDescent="0.2">
      <c r="A38" s="81"/>
      <c r="B38" s="81"/>
      <c r="C38" s="81"/>
      <c r="D38" s="81"/>
      <c r="E38" s="82"/>
      <c r="F38" s="81"/>
      <c r="G38" s="83"/>
      <c r="H38" s="81"/>
      <c r="I38" s="86"/>
      <c r="J38" s="2"/>
      <c r="L38" s="8"/>
      <c r="M38" s="8"/>
      <c r="N38" s="8"/>
    </row>
    <row r="39" spans="1:14" x14ac:dyDescent="0.2">
      <c r="A39" s="192" t="s">
        <v>18</v>
      </c>
      <c r="B39" s="81"/>
      <c r="C39" s="81"/>
      <c r="D39" s="81"/>
      <c r="E39" s="82"/>
      <c r="F39" s="81"/>
      <c r="G39" s="83"/>
      <c r="H39" s="81"/>
      <c r="I39" s="87">
        <f>SUM(I40:I42)</f>
        <v>64.2</v>
      </c>
      <c r="J39" s="2"/>
      <c r="L39" s="8"/>
      <c r="M39" s="8"/>
      <c r="N39" s="8"/>
    </row>
    <row r="40" spans="1:14" x14ac:dyDescent="0.2">
      <c r="A40" s="70" t="s">
        <v>153</v>
      </c>
      <c r="B40" s="81"/>
      <c r="C40" s="70">
        <v>20</v>
      </c>
      <c r="D40" s="81"/>
      <c r="E40" s="73" t="s">
        <v>154</v>
      </c>
      <c r="F40" s="81"/>
      <c r="G40" s="218">
        <v>1.9</v>
      </c>
      <c r="H40" s="81"/>
      <c r="I40" s="86">
        <f>C40*G40</f>
        <v>38</v>
      </c>
      <c r="J40" s="2"/>
      <c r="L40" s="8"/>
      <c r="M40" s="8"/>
      <c r="N40" s="8"/>
    </row>
    <row r="41" spans="1:14" x14ac:dyDescent="0.2">
      <c r="A41" s="70" t="s">
        <v>189</v>
      </c>
      <c r="B41" s="81"/>
      <c r="C41" s="70">
        <v>1</v>
      </c>
      <c r="D41" s="81"/>
      <c r="E41" s="73" t="s">
        <v>151</v>
      </c>
      <c r="F41" s="81"/>
      <c r="G41" s="218">
        <v>16</v>
      </c>
      <c r="H41" s="81"/>
      <c r="I41" s="86">
        <f>C41*G41</f>
        <v>16</v>
      </c>
      <c r="J41" s="2"/>
      <c r="L41" s="8"/>
      <c r="M41" s="8"/>
      <c r="N41" s="8"/>
    </row>
    <row r="42" spans="1:14" x14ac:dyDescent="0.2">
      <c r="A42" s="70" t="s">
        <v>99</v>
      </c>
      <c r="B42" s="81"/>
      <c r="C42" s="70">
        <v>20</v>
      </c>
      <c r="D42" s="81"/>
      <c r="E42" s="73" t="s">
        <v>154</v>
      </c>
      <c r="F42" s="81"/>
      <c r="G42" s="220">
        <v>0.51</v>
      </c>
      <c r="H42" s="81"/>
      <c r="I42" s="86">
        <f>C42*G42</f>
        <v>10.199999999999999</v>
      </c>
      <c r="J42" s="2"/>
      <c r="L42" s="8"/>
      <c r="M42" s="8"/>
      <c r="N42" s="8"/>
    </row>
    <row r="43" spans="1:14" ht="4.5" customHeight="1" x14ac:dyDescent="0.2">
      <c r="A43" s="193"/>
      <c r="B43" s="189"/>
      <c r="C43" s="193"/>
      <c r="D43" s="189"/>
      <c r="E43" s="194"/>
      <c r="F43" s="189"/>
      <c r="G43" s="195"/>
      <c r="H43" s="81"/>
      <c r="I43" s="86"/>
      <c r="J43" s="2"/>
      <c r="L43" s="8"/>
      <c r="M43" s="8"/>
      <c r="N43" s="8"/>
    </row>
    <row r="44" spans="1:14" x14ac:dyDescent="0.2">
      <c r="A44" s="192" t="s">
        <v>117</v>
      </c>
      <c r="B44" s="81"/>
      <c r="C44" s="81"/>
      <c r="D44" s="81"/>
      <c r="E44" s="82"/>
      <c r="F44" s="81"/>
      <c r="G44" s="83"/>
      <c r="H44" s="81"/>
      <c r="I44" s="87">
        <f>SUM(I45:I49)</f>
        <v>38.008499999999998</v>
      </c>
      <c r="J44" s="2"/>
      <c r="L44" s="8"/>
      <c r="M44" s="8"/>
      <c r="N44" s="8"/>
    </row>
    <row r="45" spans="1:14" x14ac:dyDescent="0.2">
      <c r="A45" s="92" t="s">
        <v>160</v>
      </c>
      <c r="B45" s="81"/>
      <c r="C45" s="70">
        <v>2.88</v>
      </c>
      <c r="D45" s="81"/>
      <c r="E45" s="73" t="s">
        <v>104</v>
      </c>
      <c r="F45" s="81"/>
      <c r="G45" s="218">
        <v>2.5</v>
      </c>
      <c r="H45" s="81"/>
      <c r="I45" s="86">
        <f>C45*G45</f>
        <v>7.1999999999999993</v>
      </c>
      <c r="J45" s="2"/>
      <c r="L45" s="8"/>
      <c r="M45" s="8"/>
      <c r="N45" s="8"/>
    </row>
    <row r="46" spans="1:14" x14ac:dyDescent="0.2">
      <c r="A46" s="70" t="s">
        <v>161</v>
      </c>
      <c r="B46" s="81"/>
      <c r="C46" s="94">
        <v>5.57</v>
      </c>
      <c r="D46" s="81"/>
      <c r="E46" s="73" t="s">
        <v>104</v>
      </c>
      <c r="F46" s="81"/>
      <c r="G46" s="218">
        <v>2.25</v>
      </c>
      <c r="H46" s="81"/>
      <c r="I46" s="86">
        <f>C46*G46</f>
        <v>12.532500000000001</v>
      </c>
      <c r="J46" s="2"/>
      <c r="L46" s="8"/>
      <c r="M46" s="8"/>
      <c r="N46" s="8"/>
    </row>
    <row r="47" spans="1:14" x14ac:dyDescent="0.2">
      <c r="A47" s="70" t="s">
        <v>162</v>
      </c>
      <c r="B47" s="81"/>
      <c r="C47" s="94">
        <v>0.16</v>
      </c>
      <c r="D47" s="81"/>
      <c r="E47" s="73" t="s">
        <v>104</v>
      </c>
      <c r="F47" s="81"/>
      <c r="G47" s="218">
        <v>2.85</v>
      </c>
      <c r="H47" s="81"/>
      <c r="I47" s="86">
        <f>C47*G47</f>
        <v>0.45600000000000002</v>
      </c>
      <c r="J47" s="2"/>
      <c r="L47" s="8"/>
      <c r="M47" s="8"/>
      <c r="N47" s="8"/>
    </row>
    <row r="48" spans="1:14" x14ac:dyDescent="0.2">
      <c r="A48" s="92" t="s">
        <v>119</v>
      </c>
      <c r="B48" s="81"/>
      <c r="C48" s="70">
        <v>1</v>
      </c>
      <c r="D48" s="81"/>
      <c r="E48" s="73" t="s">
        <v>151</v>
      </c>
      <c r="F48" s="81"/>
      <c r="G48" s="218">
        <v>3.11</v>
      </c>
      <c r="H48" s="81"/>
      <c r="I48" s="86">
        <f>C48*G48</f>
        <v>3.11</v>
      </c>
      <c r="J48" s="2"/>
      <c r="L48" s="8"/>
      <c r="M48" s="8"/>
      <c r="N48" s="8"/>
    </row>
    <row r="49" spans="1:14" x14ac:dyDescent="0.2">
      <c r="A49" s="92" t="s">
        <v>163</v>
      </c>
      <c r="B49" s="81"/>
      <c r="C49" s="70">
        <v>1</v>
      </c>
      <c r="D49" s="81"/>
      <c r="E49" s="73" t="s">
        <v>151</v>
      </c>
      <c r="F49" s="81"/>
      <c r="G49" s="218">
        <v>14.71</v>
      </c>
      <c r="H49" s="81"/>
      <c r="I49" s="86">
        <f>C49*G49</f>
        <v>14.71</v>
      </c>
      <c r="J49" s="2"/>
      <c r="L49" s="8"/>
      <c r="M49" s="8"/>
      <c r="N49" s="8"/>
    </row>
    <row r="50" spans="1:14" ht="5.25" customHeight="1" x14ac:dyDescent="0.2">
      <c r="A50" s="193"/>
      <c r="B50" s="189"/>
      <c r="C50" s="193"/>
      <c r="D50" s="189"/>
      <c r="E50" s="194"/>
      <c r="F50" s="189"/>
      <c r="G50" s="195"/>
      <c r="H50" s="81"/>
      <c r="I50" s="86"/>
      <c r="J50" s="2"/>
      <c r="L50" s="8"/>
      <c r="M50" s="8"/>
      <c r="N50" s="8"/>
    </row>
    <row r="51" spans="1:14" x14ac:dyDescent="0.2">
      <c r="A51" s="192" t="s">
        <v>118</v>
      </c>
      <c r="B51" s="81"/>
      <c r="C51" s="81"/>
      <c r="D51" s="81"/>
      <c r="E51" s="82"/>
      <c r="F51" s="81"/>
      <c r="G51" s="83"/>
      <c r="H51" s="81"/>
      <c r="I51" s="87">
        <f>SUM(I52:I54)</f>
        <v>49.131</v>
      </c>
      <c r="J51" s="2"/>
      <c r="L51" s="8"/>
      <c r="M51" s="8"/>
      <c r="N51" s="8"/>
    </row>
    <row r="52" spans="1:14" x14ac:dyDescent="0.2">
      <c r="A52" s="70" t="s">
        <v>157</v>
      </c>
      <c r="B52" s="81"/>
      <c r="C52" s="70">
        <v>1.66</v>
      </c>
      <c r="D52" s="81"/>
      <c r="E52" s="73" t="s">
        <v>34</v>
      </c>
      <c r="F52" s="81"/>
      <c r="G52" s="218">
        <v>18.5</v>
      </c>
      <c r="H52" s="81"/>
      <c r="I52" s="86">
        <f>C52*G52</f>
        <v>30.709999999999997</v>
      </c>
      <c r="J52" s="2"/>
      <c r="L52" s="8"/>
      <c r="M52" s="8"/>
      <c r="N52" s="8"/>
    </row>
    <row r="53" spans="1:14" x14ac:dyDescent="0.2">
      <c r="A53" s="261" t="s">
        <v>211</v>
      </c>
      <c r="B53" s="81"/>
      <c r="C53" s="70">
        <v>0.8</v>
      </c>
      <c r="D53" s="81"/>
      <c r="E53" s="73" t="s">
        <v>34</v>
      </c>
      <c r="F53" s="81"/>
      <c r="G53" s="218">
        <v>18.5</v>
      </c>
      <c r="H53" s="81"/>
      <c r="I53" s="86">
        <f>C53*G53</f>
        <v>14.8</v>
      </c>
      <c r="J53" s="2"/>
      <c r="L53" s="8"/>
      <c r="M53" s="8"/>
      <c r="N53" s="8"/>
    </row>
    <row r="54" spans="1:14" x14ac:dyDescent="0.2">
      <c r="A54" s="70" t="s">
        <v>159</v>
      </c>
      <c r="B54" s="81"/>
      <c r="C54" s="70">
        <v>0.34</v>
      </c>
      <c r="D54" s="81"/>
      <c r="E54" s="73" t="s">
        <v>34</v>
      </c>
      <c r="F54" s="81"/>
      <c r="G54" s="218">
        <v>10.65</v>
      </c>
      <c r="H54" s="81"/>
      <c r="I54" s="86">
        <f>C54*G54</f>
        <v>3.6210000000000004</v>
      </c>
      <c r="J54" s="2"/>
      <c r="L54" s="8"/>
      <c r="M54" s="191"/>
      <c r="N54" s="8"/>
    </row>
    <row r="55" spans="1:14" ht="5.25" customHeight="1" x14ac:dyDescent="0.2">
      <c r="A55" s="81"/>
      <c r="B55" s="81"/>
      <c r="C55" s="81"/>
      <c r="D55" s="81"/>
      <c r="E55" s="82"/>
      <c r="F55" s="81"/>
      <c r="G55" s="83"/>
      <c r="H55" s="81"/>
      <c r="I55" s="86"/>
      <c r="J55" s="2"/>
      <c r="L55" s="8"/>
      <c r="M55" s="8"/>
      <c r="N55" s="8"/>
    </row>
    <row r="56" spans="1:14" x14ac:dyDescent="0.2">
      <c r="A56" s="192" t="s">
        <v>120</v>
      </c>
      <c r="B56" s="81"/>
      <c r="C56" s="81"/>
      <c r="D56" s="81"/>
      <c r="E56" s="82"/>
      <c r="F56" s="81"/>
      <c r="G56" s="83"/>
      <c r="H56" s="81"/>
      <c r="I56" s="87">
        <f>SUM(I57:I58)</f>
        <v>0</v>
      </c>
      <c r="J56" s="2"/>
      <c r="L56" s="8"/>
      <c r="M56" s="8"/>
      <c r="N56" s="8"/>
    </row>
    <row r="57" spans="1:14" x14ac:dyDescent="0.2">
      <c r="A57" s="70"/>
      <c r="B57" s="81"/>
      <c r="C57" s="70"/>
      <c r="D57" s="81"/>
      <c r="E57" s="73"/>
      <c r="F57" s="81"/>
      <c r="G57" s="174"/>
      <c r="H57" s="81"/>
      <c r="I57" s="86">
        <f>C57*G57</f>
        <v>0</v>
      </c>
      <c r="J57" s="2"/>
      <c r="L57" s="8"/>
      <c r="M57" s="8"/>
      <c r="N57" s="8"/>
    </row>
    <row r="58" spans="1:14" x14ac:dyDescent="0.2">
      <c r="A58" s="70"/>
      <c r="B58" s="81"/>
      <c r="C58" s="70"/>
      <c r="D58" s="81"/>
      <c r="E58" s="73"/>
      <c r="F58" s="81"/>
      <c r="G58" s="174"/>
      <c r="H58" s="81"/>
      <c r="I58" s="86">
        <f>C58*G58</f>
        <v>0</v>
      </c>
      <c r="J58" s="2"/>
      <c r="L58" s="8"/>
      <c r="M58" s="8"/>
      <c r="N58" s="8"/>
    </row>
    <row r="59" spans="1:14" ht="5.25" customHeight="1" x14ac:dyDescent="0.2">
      <c r="A59" s="193"/>
      <c r="B59" s="189"/>
      <c r="C59" s="193"/>
      <c r="D59" s="189"/>
      <c r="E59" s="194"/>
      <c r="F59" s="189"/>
      <c r="G59" s="195"/>
      <c r="H59" s="81"/>
      <c r="I59" s="86"/>
      <c r="J59" s="2"/>
      <c r="L59" s="8"/>
      <c r="M59" s="8"/>
      <c r="N59" s="8"/>
    </row>
    <row r="60" spans="1:14" x14ac:dyDescent="0.2">
      <c r="A60" s="192" t="s">
        <v>19</v>
      </c>
      <c r="B60" s="81"/>
      <c r="C60" s="81"/>
      <c r="D60" s="81"/>
      <c r="E60" s="82"/>
      <c r="F60" s="81"/>
      <c r="G60" s="83"/>
      <c r="H60" s="81"/>
      <c r="I60" s="87">
        <f>SUM(I61:I62)</f>
        <v>18</v>
      </c>
      <c r="J60" s="2"/>
      <c r="L60" s="8"/>
      <c r="M60" s="8"/>
      <c r="N60" s="8"/>
    </row>
    <row r="61" spans="1:14" x14ac:dyDescent="0.2">
      <c r="A61" s="40" t="s">
        <v>20</v>
      </c>
      <c r="B61" s="11"/>
      <c r="C61" s="40">
        <v>1</v>
      </c>
      <c r="D61" s="11"/>
      <c r="E61" s="41" t="s">
        <v>151</v>
      </c>
      <c r="F61" s="11"/>
      <c r="G61" s="220">
        <v>18</v>
      </c>
      <c r="H61" s="81"/>
      <c r="I61" s="86">
        <f>C61*G61</f>
        <v>18</v>
      </c>
      <c r="J61" s="2"/>
      <c r="L61" s="8"/>
      <c r="M61" s="8"/>
      <c r="N61" s="8"/>
    </row>
    <row r="62" spans="1:14" x14ac:dyDescent="0.2">
      <c r="A62" s="70"/>
      <c r="B62" s="81"/>
      <c r="C62" s="70"/>
      <c r="D62" s="81"/>
      <c r="E62" s="73"/>
      <c r="F62" s="81"/>
      <c r="G62" s="176"/>
      <c r="H62" s="81"/>
      <c r="I62" s="86">
        <f>C62*G62</f>
        <v>0</v>
      </c>
      <c r="J62" s="2"/>
      <c r="L62" s="8"/>
      <c r="M62" s="8"/>
      <c r="N62" s="8"/>
    </row>
    <row r="63" spans="1:14" ht="4.5" customHeight="1" x14ac:dyDescent="0.2">
      <c r="A63" s="188"/>
      <c r="B63" s="188"/>
      <c r="C63" s="188"/>
      <c r="D63" s="188"/>
      <c r="E63" s="185"/>
      <c r="F63" s="188"/>
      <c r="G63" s="186"/>
      <c r="H63" s="81"/>
      <c r="I63" s="86"/>
      <c r="J63" s="2"/>
      <c r="L63" s="8"/>
      <c r="M63" s="8"/>
      <c r="N63" s="8"/>
    </row>
    <row r="64" spans="1:14" x14ac:dyDescent="0.2">
      <c r="A64" s="177" t="s">
        <v>213</v>
      </c>
      <c r="B64" s="81"/>
      <c r="C64" s="81"/>
      <c r="D64" s="81"/>
      <c r="E64" s="82"/>
      <c r="F64" s="81"/>
      <c r="G64" s="81"/>
      <c r="H64" s="81"/>
      <c r="I64" s="218">
        <v>8.81</v>
      </c>
      <c r="J64" s="2"/>
      <c r="L64" s="8"/>
      <c r="M64" s="8"/>
      <c r="N64" s="8"/>
    </row>
    <row r="65" spans="1:14" ht="5.25" customHeight="1" x14ac:dyDescent="0.2">
      <c r="A65" s="81"/>
      <c r="B65" s="81"/>
      <c r="C65" s="81"/>
      <c r="D65" s="81"/>
      <c r="E65" s="82"/>
      <c r="F65" s="81"/>
      <c r="G65" s="81"/>
      <c r="H65" s="81"/>
      <c r="I65" s="86"/>
      <c r="J65" s="2"/>
      <c r="L65" s="8"/>
      <c r="M65" s="8"/>
      <c r="N65" s="8"/>
    </row>
    <row r="66" spans="1:14" x14ac:dyDescent="0.2">
      <c r="A66" s="192" t="s">
        <v>22</v>
      </c>
      <c r="B66" s="81"/>
      <c r="C66" s="81"/>
      <c r="D66" s="81"/>
      <c r="E66" s="82"/>
      <c r="F66" s="81"/>
      <c r="G66" s="81"/>
      <c r="H66" s="81"/>
      <c r="I66" s="86">
        <f>SUM(I11:I64)-(I11+I15+I24+I32+I39+I44+I51+I56+I60)</f>
        <v>386.71050000000002</v>
      </c>
      <c r="J66" s="2"/>
      <c r="M66" s="8"/>
      <c r="N66" s="8"/>
    </row>
    <row r="67" spans="1:14" x14ac:dyDescent="0.2">
      <c r="A67" s="192" t="s">
        <v>23</v>
      </c>
      <c r="B67" s="81"/>
      <c r="C67" s="81"/>
      <c r="D67" s="81"/>
      <c r="E67" s="82"/>
      <c r="F67" s="81"/>
      <c r="G67" s="81"/>
      <c r="H67" s="81"/>
      <c r="I67" s="86">
        <f>I66/C7</f>
        <v>3.3627000000000002</v>
      </c>
      <c r="J67" s="2"/>
      <c r="M67" s="8"/>
      <c r="N67" s="8"/>
    </row>
    <row r="68" spans="1:14" ht="5.25" customHeight="1" x14ac:dyDescent="0.2">
      <c r="A68" s="81"/>
      <c r="B68" s="81"/>
      <c r="C68" s="81"/>
      <c r="D68" s="81"/>
      <c r="E68" s="82"/>
      <c r="F68" s="81"/>
      <c r="G68" s="81"/>
      <c r="H68" s="81"/>
      <c r="I68" s="86"/>
      <c r="J68" s="2"/>
      <c r="L68" s="8"/>
      <c r="M68" s="8"/>
      <c r="N68" s="8"/>
    </row>
    <row r="69" spans="1:14" x14ac:dyDescent="0.2">
      <c r="A69" s="89" t="s">
        <v>24</v>
      </c>
      <c r="B69" s="89"/>
      <c r="C69" s="89"/>
      <c r="D69" s="89"/>
      <c r="E69" s="90"/>
      <c r="F69" s="89"/>
      <c r="G69" s="89"/>
      <c r="H69" s="89"/>
      <c r="I69" s="91">
        <f>I7-I66</f>
        <v>286.03949999999998</v>
      </c>
      <c r="J69" s="2"/>
      <c r="L69" s="8"/>
      <c r="M69" s="8"/>
      <c r="N69" s="8"/>
    </row>
    <row r="70" spans="1:14" ht="5.25" customHeight="1" x14ac:dyDescent="0.2">
      <c r="A70" s="81"/>
      <c r="B70" s="81"/>
      <c r="C70" s="81"/>
      <c r="D70" s="81"/>
      <c r="E70" s="82"/>
      <c r="F70" s="81"/>
      <c r="G70" s="81"/>
      <c r="H70" s="81"/>
      <c r="I70" s="86"/>
      <c r="J70" s="2"/>
      <c r="L70" s="8"/>
      <c r="M70" s="8"/>
      <c r="N70" s="8"/>
    </row>
    <row r="71" spans="1:14" x14ac:dyDescent="0.2">
      <c r="A71" s="29" t="s">
        <v>25</v>
      </c>
      <c r="B71" s="81"/>
      <c r="C71" s="81"/>
      <c r="D71" s="81"/>
      <c r="E71" s="82"/>
      <c r="F71" s="81"/>
      <c r="G71" s="81"/>
      <c r="H71" s="81"/>
      <c r="I71" s="86"/>
      <c r="J71" s="2"/>
      <c r="L71" s="8"/>
      <c r="M71" s="8"/>
      <c r="N71" s="8"/>
    </row>
    <row r="72" spans="1:14" ht="14.1" customHeight="1" x14ac:dyDescent="0.2">
      <c r="A72" s="341" t="s">
        <v>79</v>
      </c>
      <c r="B72" s="341"/>
      <c r="C72" s="341"/>
      <c r="D72" s="320"/>
      <c r="E72" s="320"/>
      <c r="F72" s="320"/>
      <c r="G72" s="320"/>
      <c r="H72" s="320"/>
      <c r="I72" s="218">
        <v>1.39</v>
      </c>
      <c r="J72" s="2"/>
      <c r="L72" s="8"/>
      <c r="M72" s="8"/>
      <c r="N72" s="8"/>
    </row>
    <row r="73" spans="1:14" ht="14.1" customHeight="1" x14ac:dyDescent="0.2">
      <c r="A73" s="341" t="s">
        <v>77</v>
      </c>
      <c r="B73" s="341"/>
      <c r="C73" s="341"/>
      <c r="D73" s="320"/>
      <c r="E73" s="320"/>
      <c r="F73" s="320"/>
      <c r="G73" s="320"/>
      <c r="H73" s="320"/>
      <c r="I73" s="218">
        <v>51.36</v>
      </c>
      <c r="J73" s="2"/>
      <c r="L73" s="8"/>
      <c r="M73" s="8"/>
      <c r="N73" s="8"/>
    </row>
    <row r="74" spans="1:14" ht="14.1" customHeight="1" x14ac:dyDescent="0.2">
      <c r="A74" s="342" t="s">
        <v>78</v>
      </c>
      <c r="B74" s="342"/>
      <c r="C74" s="342"/>
      <c r="D74" s="320"/>
      <c r="E74" s="320"/>
      <c r="F74" s="320"/>
      <c r="G74" s="320"/>
      <c r="H74" s="320"/>
      <c r="I74" s="218"/>
      <c r="J74" s="2"/>
      <c r="L74" s="8"/>
      <c r="M74" s="8"/>
      <c r="N74" s="8"/>
    </row>
    <row r="75" spans="1:14" ht="14.1" customHeight="1" x14ac:dyDescent="0.2">
      <c r="A75" s="342" t="s">
        <v>165</v>
      </c>
      <c r="B75" s="342"/>
      <c r="C75" s="342"/>
      <c r="D75" s="320"/>
      <c r="E75" s="320"/>
      <c r="F75" s="320"/>
      <c r="G75" s="320"/>
      <c r="H75" s="320"/>
      <c r="I75" s="218">
        <v>220</v>
      </c>
      <c r="J75" s="2"/>
      <c r="L75" s="8"/>
      <c r="M75" s="8"/>
      <c r="N75" s="8"/>
    </row>
    <row r="76" spans="1:14" ht="14.1" customHeight="1" x14ac:dyDescent="0.2">
      <c r="A76" s="342" t="s">
        <v>164</v>
      </c>
      <c r="B76" s="342"/>
      <c r="C76" s="342"/>
      <c r="D76" s="320"/>
      <c r="E76" s="320"/>
      <c r="F76" s="320"/>
      <c r="G76" s="320"/>
      <c r="H76" s="320"/>
      <c r="I76" s="218">
        <v>10</v>
      </c>
      <c r="J76" s="2"/>
      <c r="L76" s="8"/>
      <c r="M76" s="8"/>
      <c r="N76" s="8"/>
    </row>
    <row r="77" spans="1:14" ht="14.1" customHeight="1" x14ac:dyDescent="0.2">
      <c r="A77" s="319" t="s">
        <v>26</v>
      </c>
      <c r="B77" s="319"/>
      <c r="C77" s="319"/>
      <c r="D77" s="320"/>
      <c r="E77" s="320"/>
      <c r="F77" s="320"/>
      <c r="G77" s="320"/>
      <c r="H77" s="320"/>
      <c r="I77" s="218">
        <v>34</v>
      </c>
      <c r="J77" s="2"/>
      <c r="L77" s="8"/>
      <c r="M77" s="8"/>
      <c r="N77" s="8"/>
    </row>
    <row r="78" spans="1:14" ht="14.1" customHeight="1" x14ac:dyDescent="0.2">
      <c r="A78" s="319"/>
      <c r="B78" s="319"/>
      <c r="C78" s="319"/>
      <c r="D78" s="320"/>
      <c r="E78" s="320"/>
      <c r="F78" s="320"/>
      <c r="G78" s="320"/>
      <c r="H78" s="320"/>
      <c r="I78" s="218"/>
      <c r="J78" s="2"/>
      <c r="L78" s="8"/>
      <c r="M78" s="8"/>
      <c r="N78" s="8"/>
    </row>
    <row r="79" spans="1:14" ht="14.1" customHeight="1" x14ac:dyDescent="0.2">
      <c r="A79" s="319"/>
      <c r="B79" s="319"/>
      <c r="C79" s="319"/>
      <c r="D79" s="320"/>
      <c r="E79" s="320"/>
      <c r="F79" s="320"/>
      <c r="G79" s="320"/>
      <c r="H79" s="320"/>
      <c r="I79" s="72"/>
      <c r="J79" s="2"/>
      <c r="L79" s="8"/>
      <c r="M79" s="8"/>
      <c r="N79" s="8"/>
    </row>
    <row r="80" spans="1:14" ht="5.25" customHeight="1" x14ac:dyDescent="0.2">
      <c r="A80" s="81"/>
      <c r="B80" s="81"/>
      <c r="C80" s="81"/>
      <c r="D80" s="81"/>
      <c r="E80" s="82"/>
      <c r="F80" s="81"/>
      <c r="G80" s="81"/>
      <c r="H80" s="81"/>
      <c r="I80" s="86"/>
      <c r="J80" s="2"/>
      <c r="L80" s="8"/>
      <c r="M80" s="8"/>
      <c r="N80" s="8"/>
    </row>
    <row r="81" spans="1:14" x14ac:dyDescent="0.2">
      <c r="A81" s="192" t="s">
        <v>27</v>
      </c>
      <c r="B81" s="81"/>
      <c r="C81" s="81"/>
      <c r="D81" s="81"/>
      <c r="E81" s="82"/>
      <c r="F81" s="81"/>
      <c r="G81" s="81"/>
      <c r="H81" s="81"/>
      <c r="I81" s="86">
        <f>SUM(I71:I79)</f>
        <v>316.75</v>
      </c>
      <c r="J81" s="2"/>
      <c r="L81" s="8"/>
      <c r="M81" s="8"/>
      <c r="N81" s="8"/>
    </row>
    <row r="82" spans="1:14" x14ac:dyDescent="0.2">
      <c r="A82" s="192" t="s">
        <v>28</v>
      </c>
      <c r="B82" s="81"/>
      <c r="C82" s="81"/>
      <c r="D82" s="81"/>
      <c r="E82" s="82"/>
      <c r="F82" s="81"/>
      <c r="G82" s="81"/>
      <c r="H82" s="81"/>
      <c r="I82" s="86">
        <f>I81/C7</f>
        <v>2.7543478260869567</v>
      </c>
      <c r="J82" s="2"/>
      <c r="L82" s="8"/>
      <c r="M82" s="8"/>
      <c r="N82" s="8"/>
    </row>
    <row r="83" spans="1:14" x14ac:dyDescent="0.2">
      <c r="A83" s="81"/>
      <c r="B83" s="81"/>
      <c r="C83" s="81"/>
      <c r="D83" s="81"/>
      <c r="E83" s="82"/>
      <c r="F83" s="81"/>
      <c r="G83" s="81"/>
      <c r="H83" s="81"/>
      <c r="I83" s="86"/>
      <c r="J83" s="2"/>
      <c r="L83" s="8"/>
      <c r="M83" s="8"/>
      <c r="N83" s="8"/>
    </row>
    <row r="84" spans="1:14" x14ac:dyDescent="0.2">
      <c r="A84" s="192" t="s">
        <v>29</v>
      </c>
      <c r="B84" s="81"/>
      <c r="C84" s="81"/>
      <c r="D84" s="81"/>
      <c r="E84" s="82"/>
      <c r="F84" s="81"/>
      <c r="G84" s="81"/>
      <c r="H84" s="81"/>
      <c r="I84" s="86">
        <f>I66+I81</f>
        <v>703.46050000000002</v>
      </c>
      <c r="J84" s="2"/>
      <c r="L84" s="8"/>
      <c r="M84" s="8"/>
      <c r="N84" s="8"/>
    </row>
    <row r="85" spans="1:14" x14ac:dyDescent="0.2">
      <c r="A85" s="192" t="s">
        <v>30</v>
      </c>
      <c r="B85" s="81"/>
      <c r="C85" s="81"/>
      <c r="D85" s="81"/>
      <c r="E85" s="82"/>
      <c r="F85" s="81"/>
      <c r="G85" s="81"/>
      <c r="H85" s="81"/>
      <c r="I85" s="86">
        <f>I84/C7</f>
        <v>6.1170478260869565</v>
      </c>
      <c r="J85" s="2"/>
      <c r="L85" s="8"/>
      <c r="M85" s="8"/>
      <c r="N85" s="8"/>
    </row>
    <row r="86" spans="1:14" x14ac:dyDescent="0.2">
      <c r="A86" s="81"/>
      <c r="B86" s="81"/>
      <c r="C86" s="81"/>
      <c r="D86" s="81"/>
      <c r="E86" s="82"/>
      <c r="F86" s="81"/>
      <c r="G86" s="81"/>
      <c r="H86" s="81"/>
      <c r="I86" s="86"/>
      <c r="J86" s="2"/>
      <c r="L86" s="8"/>
      <c r="M86" s="8"/>
      <c r="N86" s="8"/>
    </row>
    <row r="87" spans="1:14" x14ac:dyDescent="0.2">
      <c r="A87" s="81" t="s">
        <v>31</v>
      </c>
      <c r="B87" s="81"/>
      <c r="C87" s="81"/>
      <c r="D87" s="81"/>
      <c r="E87" s="82"/>
      <c r="F87" s="81"/>
      <c r="G87" s="81"/>
      <c r="H87" s="81"/>
      <c r="I87" s="86">
        <f>I7-I84</f>
        <v>-30.710500000000025</v>
      </c>
      <c r="J87" s="2"/>
      <c r="L87" s="8"/>
      <c r="M87" s="8"/>
      <c r="N87" s="8"/>
    </row>
    <row r="88" spans="1:14" x14ac:dyDescent="0.2">
      <c r="A88" s="89"/>
      <c r="B88" s="89"/>
      <c r="C88" s="89"/>
      <c r="D88" s="89"/>
      <c r="E88" s="90"/>
      <c r="F88" s="89"/>
      <c r="G88" s="89"/>
      <c r="H88" s="89"/>
      <c r="I88" s="93"/>
      <c r="J88" s="5"/>
      <c r="L88" s="8"/>
      <c r="M88" s="8"/>
      <c r="N88" s="8"/>
    </row>
    <row r="89" spans="1:14" x14ac:dyDescent="0.2">
      <c r="A89" s="15" t="s">
        <v>91</v>
      </c>
      <c r="B89" s="15"/>
      <c r="C89" s="15"/>
      <c r="D89" s="15"/>
      <c r="E89" s="16"/>
      <c r="F89" s="15"/>
      <c r="G89" s="15"/>
      <c r="H89" s="15"/>
      <c r="I89" s="15"/>
      <c r="J89" s="15"/>
      <c r="L89" s="8"/>
      <c r="M89" s="8"/>
      <c r="N89" s="8"/>
    </row>
    <row r="90" spans="1:14" s="67" customFormat="1" x14ac:dyDescent="0.2">
      <c r="A90" s="322" t="s">
        <v>98</v>
      </c>
      <c r="B90" s="322"/>
      <c r="C90" s="322"/>
      <c r="D90" s="322"/>
      <c r="E90" s="322"/>
      <c r="F90" s="322"/>
      <c r="G90" s="322"/>
      <c r="H90" s="322"/>
      <c r="I90" s="322"/>
      <c r="J90" s="71"/>
      <c r="L90" s="69"/>
      <c r="M90" s="69"/>
      <c r="N90" s="69"/>
    </row>
    <row r="91" spans="1:14" s="67" customFormat="1" x14ac:dyDescent="0.2">
      <c r="A91" s="323"/>
      <c r="B91" s="323"/>
      <c r="C91" s="323"/>
      <c r="D91" s="323"/>
      <c r="E91" s="323"/>
      <c r="F91" s="323"/>
      <c r="G91" s="323"/>
      <c r="H91" s="323"/>
      <c r="I91" s="323"/>
      <c r="J91" s="71"/>
      <c r="L91" s="69"/>
      <c r="M91" s="69"/>
      <c r="N91" s="69"/>
    </row>
    <row r="92" spans="1:14" s="67" customFormat="1" x14ac:dyDescent="0.2">
      <c r="A92" s="325"/>
      <c r="B92" s="325"/>
      <c r="C92" s="325"/>
      <c r="D92" s="325"/>
      <c r="E92" s="325"/>
      <c r="F92" s="325"/>
      <c r="G92" s="325"/>
      <c r="H92" s="325"/>
      <c r="I92" s="325"/>
      <c r="J92" s="71"/>
      <c r="L92" s="69"/>
      <c r="M92" s="69"/>
      <c r="N92" s="69"/>
    </row>
    <row r="93" spans="1:14" s="67" customFormat="1" x14ac:dyDescent="0.2">
      <c r="A93" s="325"/>
      <c r="B93" s="325"/>
      <c r="C93" s="325"/>
      <c r="D93" s="325"/>
      <c r="E93" s="325"/>
      <c r="F93" s="325"/>
      <c r="G93" s="325"/>
      <c r="H93" s="325"/>
      <c r="I93" s="325"/>
      <c r="J93" s="71"/>
      <c r="L93" s="69"/>
      <c r="M93" s="69"/>
      <c r="N93" s="69"/>
    </row>
    <row r="94" spans="1:14" s="67" customFormat="1" x14ac:dyDescent="0.2">
      <c r="A94" s="325"/>
      <c r="B94" s="325"/>
      <c r="C94" s="325"/>
      <c r="D94" s="325"/>
      <c r="E94" s="325"/>
      <c r="F94" s="325"/>
      <c r="G94" s="325"/>
      <c r="H94" s="325"/>
      <c r="I94" s="325"/>
      <c r="J94" s="71"/>
      <c r="L94" s="69"/>
      <c r="M94" s="69"/>
      <c r="N94" s="69"/>
    </row>
    <row r="95" spans="1:14" x14ac:dyDescent="0.2">
      <c r="A95" s="11"/>
      <c r="B95" s="11"/>
      <c r="C95" s="11"/>
      <c r="D95" s="11"/>
      <c r="E95" s="12"/>
      <c r="F95" s="11"/>
      <c r="G95" s="11"/>
      <c r="H95" s="11"/>
      <c r="I95" s="11"/>
      <c r="J95" s="11"/>
      <c r="L95" s="8"/>
      <c r="M95" s="8"/>
      <c r="N95" s="8"/>
    </row>
    <row r="96" spans="1:14" x14ac:dyDescent="0.2">
      <c r="A96" s="30" t="s">
        <v>66</v>
      </c>
      <c r="B96" s="11"/>
      <c r="C96" s="20" t="s">
        <v>70</v>
      </c>
      <c r="D96" s="11"/>
      <c r="E96" s="12" t="s">
        <v>68</v>
      </c>
      <c r="F96" s="11"/>
      <c r="G96" s="20" t="s">
        <v>69</v>
      </c>
      <c r="H96" s="180"/>
      <c r="I96" s="180"/>
      <c r="J96" s="11"/>
      <c r="L96" s="8"/>
      <c r="M96" s="8"/>
      <c r="N96" s="8"/>
    </row>
    <row r="97" spans="1:14" x14ac:dyDescent="0.2">
      <c r="A97" s="11"/>
      <c r="B97" s="11"/>
      <c r="C97" s="43">
        <v>0.1</v>
      </c>
      <c r="D97" s="11"/>
      <c r="E97" s="12"/>
      <c r="F97" s="11"/>
      <c r="G97" s="43">
        <v>0.1</v>
      </c>
      <c r="H97" s="180"/>
      <c r="I97" s="180"/>
      <c r="J97" s="11"/>
      <c r="L97" s="8"/>
      <c r="M97" s="8"/>
      <c r="N97" s="8"/>
    </row>
    <row r="98" spans="1:14" x14ac:dyDescent="0.2">
      <c r="A98" s="11"/>
      <c r="B98" s="11"/>
      <c r="C98" s="22"/>
      <c r="D98" s="13"/>
      <c r="E98" s="21" t="s">
        <v>67</v>
      </c>
      <c r="F98" s="13"/>
      <c r="G98" s="22"/>
      <c r="H98" s="180"/>
      <c r="I98" s="180"/>
      <c r="J98" s="11"/>
      <c r="L98" s="8"/>
      <c r="M98" s="8"/>
      <c r="N98" s="8"/>
    </row>
    <row r="99" spans="1:14" x14ac:dyDescent="0.2">
      <c r="A99" s="31" t="s">
        <v>49</v>
      </c>
      <c r="B99" s="11"/>
      <c r="C99" s="17">
        <f>E99*(1-C97)</f>
        <v>103.5</v>
      </c>
      <c r="D99" s="18"/>
      <c r="E99" s="19">
        <f>C7</f>
        <v>115</v>
      </c>
      <c r="F99" s="18"/>
      <c r="G99" s="37">
        <f>E99*(1+G97)</f>
        <v>126.50000000000001</v>
      </c>
      <c r="H99" s="180"/>
      <c r="I99" s="180"/>
      <c r="J99" s="11"/>
      <c r="L99" s="8"/>
      <c r="M99" s="8"/>
      <c r="N99" s="8"/>
    </row>
    <row r="100" spans="1:14" ht="4.5" customHeight="1" x14ac:dyDescent="0.2">
      <c r="A100" s="11"/>
      <c r="B100" s="11"/>
      <c r="C100" s="11"/>
      <c r="D100" s="11"/>
      <c r="E100" s="12"/>
      <c r="F100" s="11"/>
      <c r="G100" s="11"/>
      <c r="H100" s="180"/>
      <c r="I100" s="180"/>
      <c r="J100" s="11"/>
      <c r="L100" s="8"/>
      <c r="M100" s="8"/>
      <c r="N100" s="8"/>
    </row>
    <row r="101" spans="1:14" x14ac:dyDescent="0.2">
      <c r="A101" s="11" t="s">
        <v>71</v>
      </c>
      <c r="B101" s="11"/>
      <c r="C101" s="23">
        <f>$I$66/C99</f>
        <v>3.7363333333333335</v>
      </c>
      <c r="D101" s="11"/>
      <c r="E101" s="23">
        <f>$I$66/E99</f>
        <v>3.3627000000000002</v>
      </c>
      <c r="F101" s="11"/>
      <c r="G101" s="23">
        <f>$I$66/G99</f>
        <v>3.0569999999999999</v>
      </c>
      <c r="H101" s="180"/>
      <c r="I101" s="180"/>
      <c r="J101" s="11"/>
      <c r="L101" s="8"/>
      <c r="M101" s="8"/>
      <c r="N101" s="8"/>
    </row>
    <row r="102" spans="1:14" ht="4.5" customHeight="1" x14ac:dyDescent="0.2">
      <c r="A102" s="11"/>
      <c r="B102" s="11"/>
      <c r="C102" s="11"/>
      <c r="D102" s="11"/>
      <c r="E102" s="12"/>
      <c r="F102" s="11"/>
      <c r="G102" s="11"/>
      <c r="H102" s="180"/>
      <c r="I102" s="180"/>
      <c r="J102" s="11"/>
      <c r="L102" s="8"/>
      <c r="M102" s="8"/>
      <c r="N102" s="8"/>
    </row>
    <row r="103" spans="1:14" x14ac:dyDescent="0.2">
      <c r="A103" s="11" t="s">
        <v>72</v>
      </c>
      <c r="B103" s="11"/>
      <c r="C103" s="23">
        <f>$I$81/C99</f>
        <v>3.0603864734299515</v>
      </c>
      <c r="D103" s="11"/>
      <c r="E103" s="23">
        <f>$I$81/E99</f>
        <v>2.7543478260869567</v>
      </c>
      <c r="F103" s="11"/>
      <c r="G103" s="23">
        <f>$I$81/G99</f>
        <v>2.50395256916996</v>
      </c>
      <c r="H103" s="180"/>
      <c r="I103" s="180"/>
      <c r="J103" s="11"/>
      <c r="L103" s="8"/>
      <c r="M103" s="8"/>
      <c r="N103" s="8"/>
    </row>
    <row r="104" spans="1:14" ht="3.75" customHeight="1" x14ac:dyDescent="0.2">
      <c r="A104" s="11"/>
      <c r="B104" s="11"/>
      <c r="C104" s="11"/>
      <c r="D104" s="11"/>
      <c r="E104" s="12"/>
      <c r="F104" s="11"/>
      <c r="G104" s="11"/>
      <c r="H104" s="180"/>
      <c r="I104" s="180"/>
      <c r="J104" s="11"/>
      <c r="L104" s="8"/>
      <c r="M104" s="8"/>
      <c r="N104" s="8"/>
    </row>
    <row r="105" spans="1:14" x14ac:dyDescent="0.2">
      <c r="A105" s="11" t="s">
        <v>73</v>
      </c>
      <c r="B105" s="11"/>
      <c r="C105" s="23">
        <f>$I$84/C99</f>
        <v>6.796719806763285</v>
      </c>
      <c r="D105" s="11"/>
      <c r="E105" s="23">
        <f>$I$84/E99</f>
        <v>6.1170478260869565</v>
      </c>
      <c r="F105" s="11"/>
      <c r="G105" s="23">
        <f>$I$84/G99</f>
        <v>5.5609525691699604</v>
      </c>
      <c r="H105" s="180"/>
      <c r="I105" s="180"/>
      <c r="J105" s="11"/>
      <c r="L105" s="8"/>
      <c r="M105" s="8"/>
      <c r="N105" s="8"/>
    </row>
    <row r="106" spans="1:14" ht="5.25" customHeight="1" x14ac:dyDescent="0.2">
      <c r="A106" s="15"/>
      <c r="B106" s="15"/>
      <c r="C106" s="15"/>
      <c r="D106" s="15"/>
      <c r="E106" s="16"/>
      <c r="F106" s="15"/>
      <c r="G106" s="15"/>
      <c r="H106" s="184"/>
      <c r="I106" s="184"/>
      <c r="J106" s="11"/>
      <c r="L106" s="8"/>
      <c r="M106" s="8"/>
      <c r="N106" s="8"/>
    </row>
    <row r="107" spans="1:14" x14ac:dyDescent="0.2">
      <c r="A107" s="11"/>
      <c r="B107" s="11"/>
      <c r="C107" s="11"/>
      <c r="D107" s="11"/>
      <c r="E107" s="12"/>
      <c r="F107" s="11"/>
      <c r="G107" s="11"/>
      <c r="H107" s="180"/>
      <c r="I107" s="180"/>
      <c r="J107" s="11"/>
      <c r="L107" s="8"/>
      <c r="M107" s="8"/>
      <c r="N107" s="8"/>
    </row>
    <row r="108" spans="1:14" x14ac:dyDescent="0.2">
      <c r="A108" s="11"/>
      <c r="B108" s="11"/>
      <c r="C108" s="13"/>
      <c r="D108" s="13"/>
      <c r="E108" s="14" t="s">
        <v>49</v>
      </c>
      <c r="F108" s="13"/>
      <c r="G108" s="13"/>
      <c r="H108" s="180"/>
      <c r="I108" s="180"/>
      <c r="J108" s="11"/>
      <c r="L108" s="8"/>
      <c r="M108" s="8"/>
      <c r="N108" s="8"/>
    </row>
    <row r="109" spans="1:14" x14ac:dyDescent="0.2">
      <c r="A109" s="31" t="s">
        <v>67</v>
      </c>
      <c r="B109" s="11"/>
      <c r="C109" s="26">
        <f>E109*(1-C97)</f>
        <v>5.2649999999999997</v>
      </c>
      <c r="D109" s="18"/>
      <c r="E109" s="24">
        <f>G7</f>
        <v>5.85</v>
      </c>
      <c r="F109" s="18"/>
      <c r="G109" s="26">
        <f>E109*(1+G97)</f>
        <v>6.4350000000000005</v>
      </c>
      <c r="H109" s="180"/>
      <c r="I109" s="180"/>
      <c r="J109" s="11"/>
      <c r="L109" s="8"/>
      <c r="M109" s="8"/>
      <c r="N109" s="8"/>
    </row>
    <row r="110" spans="1:14" ht="4.5" customHeight="1" x14ac:dyDescent="0.2">
      <c r="A110" s="11"/>
      <c r="B110" s="11"/>
      <c r="C110" s="11"/>
      <c r="D110" s="11"/>
      <c r="E110" s="12"/>
      <c r="F110" s="11"/>
      <c r="G110" s="11"/>
      <c r="H110" s="180"/>
      <c r="I110" s="180"/>
      <c r="J110" s="11"/>
      <c r="L110" s="8"/>
      <c r="M110" s="8"/>
      <c r="N110" s="8"/>
    </row>
    <row r="111" spans="1:14" x14ac:dyDescent="0.2">
      <c r="A111" s="11" t="s">
        <v>71</v>
      </c>
      <c r="B111" s="11"/>
      <c r="C111" s="25">
        <f>$I$66/C109</f>
        <v>73.449287749287762</v>
      </c>
      <c r="D111" s="11"/>
      <c r="E111" s="25">
        <f>$I$66/E109</f>
        <v>66.104358974358988</v>
      </c>
      <c r="F111" s="11"/>
      <c r="G111" s="25">
        <f>$I$66/G109</f>
        <v>60.094871794871793</v>
      </c>
      <c r="H111" s="180"/>
      <c r="I111" s="180"/>
      <c r="J111" s="11"/>
      <c r="L111" s="8"/>
      <c r="M111" s="8"/>
      <c r="N111" s="8"/>
    </row>
    <row r="112" spans="1:14" ht="3" customHeight="1" x14ac:dyDescent="0.2">
      <c r="A112" s="11"/>
      <c r="B112" s="11"/>
      <c r="C112" s="11"/>
      <c r="D112" s="11"/>
      <c r="E112" s="12"/>
      <c r="F112" s="11"/>
      <c r="G112" s="11"/>
      <c r="H112" s="180"/>
      <c r="I112" s="180"/>
      <c r="J112" s="11"/>
      <c r="L112" s="8"/>
      <c r="M112" s="8"/>
      <c r="N112" s="8"/>
    </row>
    <row r="113" spans="1:14" x14ac:dyDescent="0.2">
      <c r="A113" s="11" t="s">
        <v>72</v>
      </c>
      <c r="B113" s="11"/>
      <c r="C113" s="25">
        <f>$I$81/C109</f>
        <v>60.161443494776833</v>
      </c>
      <c r="D113" s="11"/>
      <c r="E113" s="25">
        <f>$I$81/E109</f>
        <v>54.145299145299148</v>
      </c>
      <c r="F113" s="11"/>
      <c r="G113" s="25">
        <f>$I$81/G109</f>
        <v>49.222999222999221</v>
      </c>
      <c r="H113" s="180"/>
      <c r="I113" s="180"/>
      <c r="J113" s="11"/>
      <c r="L113" s="8"/>
      <c r="M113" s="8"/>
      <c r="N113" s="8"/>
    </row>
    <row r="114" spans="1:14" ht="3.75" customHeight="1" x14ac:dyDescent="0.2">
      <c r="A114" s="11"/>
      <c r="B114" s="11"/>
      <c r="C114" s="11"/>
      <c r="D114" s="11"/>
      <c r="E114" s="12"/>
      <c r="F114" s="11"/>
      <c r="G114" s="11"/>
      <c r="H114" s="180"/>
      <c r="I114" s="180"/>
      <c r="J114" s="11"/>
      <c r="L114" s="8"/>
      <c r="M114" s="8"/>
      <c r="N114" s="8"/>
    </row>
    <row r="115" spans="1:14" x14ac:dyDescent="0.2">
      <c r="A115" s="11" t="s">
        <v>73</v>
      </c>
      <c r="B115" s="11"/>
      <c r="C115" s="25">
        <f>$I$84/C109</f>
        <v>133.6107312440646</v>
      </c>
      <c r="D115" s="11"/>
      <c r="E115" s="25">
        <f>$I$84/E109</f>
        <v>120.24965811965814</v>
      </c>
      <c r="F115" s="11"/>
      <c r="G115" s="25">
        <f>$I$84/G109</f>
        <v>109.31787101787101</v>
      </c>
      <c r="H115" s="180"/>
      <c r="I115" s="180"/>
      <c r="J115" s="11"/>
      <c r="L115" s="8"/>
      <c r="M115" s="8"/>
      <c r="N115" s="8"/>
    </row>
    <row r="116" spans="1:14" ht="5.25" customHeight="1" x14ac:dyDescent="0.2">
      <c r="A116" s="11"/>
      <c r="B116" s="11"/>
      <c r="C116" s="11"/>
      <c r="D116" s="11"/>
      <c r="E116" s="12"/>
      <c r="F116" s="11"/>
      <c r="G116" s="11"/>
      <c r="H116" s="180"/>
      <c r="I116" s="180"/>
      <c r="J116" s="11"/>
      <c r="L116" s="8"/>
      <c r="M116" s="8"/>
      <c r="N116" s="8"/>
    </row>
    <row r="117" spans="1:14" x14ac:dyDescent="0.2">
      <c r="A117" s="13"/>
      <c r="B117" s="13"/>
      <c r="C117" s="13"/>
      <c r="D117" s="13"/>
      <c r="E117" s="14"/>
      <c r="F117" s="13"/>
      <c r="G117" s="13"/>
      <c r="H117" s="187"/>
      <c r="I117" s="187"/>
      <c r="J117" s="11"/>
      <c r="L117" s="8"/>
      <c r="M117" s="8"/>
      <c r="N117" s="8"/>
    </row>
    <row r="118" spans="1:14" x14ac:dyDescent="0.2">
      <c r="A118" s="11"/>
      <c r="B118" s="11"/>
      <c r="C118" s="11"/>
      <c r="D118" s="11"/>
      <c r="E118" s="12"/>
      <c r="F118" s="11"/>
      <c r="G118" s="11"/>
      <c r="H118" s="11"/>
      <c r="I118" s="11"/>
      <c r="J118" s="11"/>
      <c r="L118" s="8"/>
      <c r="M118" s="8"/>
      <c r="N118" s="8"/>
    </row>
    <row r="119" spans="1:14" x14ac:dyDescent="0.2">
      <c r="A119" s="28" t="s">
        <v>76</v>
      </c>
      <c r="B119" s="11"/>
      <c r="C119" s="324"/>
      <c r="D119" s="324"/>
      <c r="E119" s="324"/>
      <c r="F119" s="45"/>
      <c r="G119" s="45"/>
      <c r="H119" s="11"/>
      <c r="I119" s="11"/>
      <c r="J119" s="11"/>
      <c r="L119" s="8"/>
      <c r="M119" s="8"/>
      <c r="N119" s="8"/>
    </row>
    <row r="120" spans="1:14" x14ac:dyDescent="0.2">
      <c r="A120" s="28" t="s">
        <v>74</v>
      </c>
      <c r="B120" s="11"/>
      <c r="C120" s="324"/>
      <c r="D120" s="324"/>
      <c r="E120" s="324"/>
      <c r="F120" s="324"/>
      <c r="G120" s="324"/>
      <c r="H120" s="11"/>
      <c r="I120" s="11"/>
      <c r="J120" s="11"/>
      <c r="L120" s="8"/>
      <c r="M120" s="8"/>
      <c r="N120" s="8"/>
    </row>
    <row r="121" spans="1:14" x14ac:dyDescent="0.2">
      <c r="A121" s="28" t="s">
        <v>75</v>
      </c>
      <c r="B121" s="11"/>
      <c r="C121" s="324"/>
      <c r="D121" s="324"/>
      <c r="E121" s="324"/>
      <c r="F121" s="324"/>
      <c r="G121" s="324"/>
      <c r="H121" s="11"/>
      <c r="I121" s="11"/>
      <c r="J121" s="11"/>
      <c r="L121" s="8"/>
      <c r="M121" s="8"/>
      <c r="N121" s="8"/>
    </row>
    <row r="122" spans="1:14" x14ac:dyDescent="0.2">
      <c r="A122" s="11"/>
      <c r="B122" s="11"/>
      <c r="C122" s="324"/>
      <c r="D122" s="324"/>
      <c r="E122" s="324"/>
      <c r="F122" s="324"/>
      <c r="G122" s="324"/>
      <c r="H122" s="11"/>
      <c r="I122" s="11"/>
      <c r="J122" s="11"/>
      <c r="L122" s="8"/>
      <c r="M122" s="8"/>
      <c r="N122" s="8"/>
    </row>
    <row r="123" spans="1:14" x14ac:dyDescent="0.2">
      <c r="A123" s="11"/>
      <c r="B123" s="11"/>
      <c r="C123" s="324"/>
      <c r="D123" s="324"/>
      <c r="E123" s="324"/>
      <c r="F123" s="324"/>
      <c r="G123" s="324"/>
      <c r="H123" s="11"/>
      <c r="I123" s="11"/>
      <c r="J123" s="11"/>
      <c r="L123" s="8"/>
      <c r="M123" s="8"/>
      <c r="N123" s="8"/>
    </row>
    <row r="124" spans="1:14" x14ac:dyDescent="0.2">
      <c r="A124" s="11"/>
      <c r="B124" s="11"/>
      <c r="C124" s="11"/>
      <c r="D124" s="11"/>
      <c r="E124" s="12"/>
      <c r="F124" s="11"/>
      <c r="G124" s="11"/>
      <c r="H124" s="11"/>
      <c r="I124" s="11"/>
      <c r="J124" s="11"/>
      <c r="L124" s="8"/>
      <c r="M124" s="8"/>
      <c r="N124" s="8"/>
    </row>
  </sheetData>
  <sheetProtection sheet="1" objects="1" scenarios="1"/>
  <mergeCells count="27">
    <mergeCell ref="A90:I90"/>
    <mergeCell ref="A91:I91"/>
    <mergeCell ref="C122:G122"/>
    <mergeCell ref="C123:G123"/>
    <mergeCell ref="A92:I92"/>
    <mergeCell ref="A93:I93"/>
    <mergeCell ref="A94:I94"/>
    <mergeCell ref="C119:E119"/>
    <mergeCell ref="C120:G120"/>
    <mergeCell ref="C121:G121"/>
    <mergeCell ref="A77:C77"/>
    <mergeCell ref="D77:H77"/>
    <mergeCell ref="A78:C78"/>
    <mergeCell ref="D78:H78"/>
    <mergeCell ref="A79:C79"/>
    <mergeCell ref="D79:H79"/>
    <mergeCell ref="A74:C74"/>
    <mergeCell ref="D74:H74"/>
    <mergeCell ref="A75:C75"/>
    <mergeCell ref="D75:H75"/>
    <mergeCell ref="A76:C76"/>
    <mergeCell ref="D76:H76"/>
    <mergeCell ref="A1:J1"/>
    <mergeCell ref="A72:C72"/>
    <mergeCell ref="D72:H72"/>
    <mergeCell ref="A73:C73"/>
    <mergeCell ref="D73:H73"/>
  </mergeCells>
  <pageMargins left="1.25" right="0.75" top="0.25" bottom="0.75" header="0.5" footer="0.5"/>
  <pageSetup scale="86" orientation="portrait" r:id="rId1"/>
  <headerFooter alignWithMargins="0">
    <oddFooter>&amp;L&amp;A&amp;CUniversity of Idaho&amp;RAERS Dept</oddFooter>
  </headerFooter>
  <rowBreaks count="1" manualBreakCount="1">
    <brk id="7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zoomScaleNormal="100" workbookViewId="0">
      <selection sqref="A1:J1"/>
    </sheetView>
  </sheetViews>
  <sheetFormatPr defaultRowHeight="12.75" x14ac:dyDescent="0.2"/>
  <cols>
    <col min="1" max="1" width="26.7109375" customWidth="1"/>
    <col min="2" max="2" width="2" customWidth="1"/>
    <col min="3" max="3" width="11.7109375" customWidth="1"/>
    <col min="4" max="4" width="1.140625" customWidth="1"/>
    <col min="5" max="5" width="10.7109375" style="1" customWidth="1"/>
    <col min="6" max="6" width="1.5703125" customWidth="1"/>
    <col min="7" max="7" width="10.7109375" customWidth="1"/>
    <col min="8" max="8" width="1.7109375" customWidth="1"/>
    <col min="9" max="9" width="16.7109375" style="8" customWidth="1"/>
    <col min="10" max="10" width="1.5703125" customWidth="1"/>
    <col min="11" max="11" width="1" customWidth="1"/>
    <col min="12" max="12" width="11.7109375" customWidth="1"/>
  </cols>
  <sheetData>
    <row r="1" spans="1:14" ht="30" customHeight="1" x14ac:dyDescent="0.2">
      <c r="A1" s="340" t="s">
        <v>303</v>
      </c>
      <c r="B1" s="340"/>
      <c r="C1" s="340"/>
      <c r="D1" s="340"/>
      <c r="E1" s="340"/>
      <c r="F1" s="340"/>
      <c r="G1" s="340"/>
      <c r="H1" s="340"/>
      <c r="I1" s="340"/>
      <c r="J1" s="340"/>
      <c r="L1" s="259">
        <v>42461</v>
      </c>
      <c r="M1" s="8"/>
    </row>
    <row r="2" spans="1:14" ht="3.75" customHeight="1" x14ac:dyDescent="0.2">
      <c r="A2" s="3"/>
      <c r="B2" s="3"/>
      <c r="C2" s="3"/>
      <c r="D2" s="3"/>
      <c r="E2" s="4"/>
      <c r="F2" s="3"/>
      <c r="G2" s="3"/>
      <c r="H2" s="3"/>
      <c r="I2" s="7"/>
      <c r="J2" s="3"/>
    </row>
    <row r="3" spans="1:14" ht="15" x14ac:dyDescent="0.2">
      <c r="A3" s="32"/>
      <c r="B3" s="32"/>
      <c r="C3" s="33" t="s">
        <v>2</v>
      </c>
      <c r="D3" s="34"/>
      <c r="E3" s="35"/>
      <c r="F3" s="34"/>
      <c r="G3" s="34" t="s">
        <v>5</v>
      </c>
      <c r="H3" s="34"/>
      <c r="I3" s="10" t="s">
        <v>8</v>
      </c>
      <c r="J3" s="2"/>
      <c r="L3" s="8"/>
      <c r="M3" s="8"/>
      <c r="N3" s="8"/>
    </row>
    <row r="4" spans="1:14" ht="15" x14ac:dyDescent="0.2">
      <c r="A4" s="36" t="s">
        <v>1</v>
      </c>
      <c r="B4" s="32"/>
      <c r="C4" s="33" t="s">
        <v>3</v>
      </c>
      <c r="D4" s="34"/>
      <c r="E4" s="35" t="s">
        <v>4</v>
      </c>
      <c r="F4" s="34"/>
      <c r="G4" s="34" t="s">
        <v>6</v>
      </c>
      <c r="H4" s="34"/>
      <c r="I4" s="10" t="s">
        <v>7</v>
      </c>
      <c r="J4" s="2"/>
      <c r="L4" s="8"/>
      <c r="M4" s="8"/>
      <c r="N4" s="8"/>
    </row>
    <row r="5" spans="1:14" ht="5.25" customHeight="1" x14ac:dyDescent="0.2">
      <c r="A5" s="21"/>
      <c r="B5" s="13"/>
      <c r="C5" s="13"/>
      <c r="D5" s="13"/>
      <c r="E5" s="14"/>
      <c r="F5" s="13"/>
      <c r="G5" s="13"/>
      <c r="H5" s="13"/>
      <c r="I5" s="5"/>
      <c r="J5" s="5"/>
      <c r="L5" s="8"/>
      <c r="M5" s="8"/>
      <c r="N5" s="8"/>
    </row>
    <row r="6" spans="1:14" x14ac:dyDescent="0.2">
      <c r="A6" s="29" t="s">
        <v>0</v>
      </c>
      <c r="B6" s="11"/>
      <c r="C6" s="11"/>
      <c r="D6" s="11"/>
      <c r="E6" s="12"/>
      <c r="F6" s="11"/>
      <c r="G6" s="11"/>
      <c r="H6" s="11"/>
      <c r="I6" s="2"/>
      <c r="J6" s="2"/>
      <c r="L6" s="8"/>
      <c r="M6" s="8"/>
      <c r="N6" s="8"/>
    </row>
    <row r="7" spans="1:14" x14ac:dyDescent="0.2">
      <c r="A7" s="171" t="s">
        <v>192</v>
      </c>
      <c r="B7" s="15"/>
      <c r="C7" s="38">
        <v>125</v>
      </c>
      <c r="D7" s="15"/>
      <c r="E7" s="39" t="s">
        <v>37</v>
      </c>
      <c r="F7" s="15"/>
      <c r="G7" s="234">
        <v>5.85</v>
      </c>
      <c r="H7" s="75"/>
      <c r="I7" s="78">
        <f>C7*G7</f>
        <v>731.25</v>
      </c>
      <c r="J7" s="68"/>
      <c r="L7" s="69"/>
      <c r="M7" s="69"/>
      <c r="N7" s="8"/>
    </row>
    <row r="8" spans="1:14" ht="6.75" customHeight="1" x14ac:dyDescent="0.2">
      <c r="A8" s="75"/>
      <c r="B8" s="75"/>
      <c r="C8" s="75"/>
      <c r="D8" s="75"/>
      <c r="E8" s="79"/>
      <c r="F8" s="75"/>
      <c r="G8" s="80"/>
      <c r="H8" s="75"/>
      <c r="I8" s="78"/>
      <c r="J8" s="68"/>
      <c r="L8" s="69"/>
      <c r="M8" s="69"/>
      <c r="N8" s="69"/>
    </row>
    <row r="9" spans="1:14" x14ac:dyDescent="0.2">
      <c r="A9" s="29" t="s">
        <v>11</v>
      </c>
      <c r="B9" s="81"/>
      <c r="C9" s="81"/>
      <c r="D9" s="81"/>
      <c r="E9" s="82"/>
      <c r="F9" s="81"/>
      <c r="G9" s="83"/>
      <c r="H9" s="81"/>
      <c r="I9" s="84"/>
      <c r="J9" s="2"/>
      <c r="L9" s="8"/>
      <c r="M9" s="8"/>
      <c r="N9" s="8"/>
    </row>
    <row r="10" spans="1:14" ht="6.75" customHeight="1" x14ac:dyDescent="0.2">
      <c r="A10" s="81"/>
      <c r="B10" s="81"/>
      <c r="C10" s="81"/>
      <c r="D10" s="81"/>
      <c r="E10" s="82"/>
      <c r="F10" s="81"/>
      <c r="G10" s="83"/>
      <c r="H10" s="81"/>
      <c r="I10" s="84"/>
      <c r="J10" s="2"/>
      <c r="L10" s="8"/>
      <c r="M10" s="8"/>
      <c r="N10" s="8"/>
    </row>
    <row r="11" spans="1:14" x14ac:dyDescent="0.2">
      <c r="A11" s="192" t="s">
        <v>12</v>
      </c>
      <c r="B11" s="81"/>
      <c r="C11" s="81"/>
      <c r="D11" s="81"/>
      <c r="E11" s="82"/>
      <c r="F11" s="81"/>
      <c r="G11" s="83"/>
      <c r="H11" s="81"/>
      <c r="I11" s="85">
        <f>SUM(I12:I13)</f>
        <v>22</v>
      </c>
      <c r="J11" s="2"/>
      <c r="L11" s="8"/>
      <c r="M11" s="8"/>
      <c r="N11" s="8"/>
    </row>
    <row r="12" spans="1:14" x14ac:dyDescent="0.2">
      <c r="A12" s="40" t="s">
        <v>86</v>
      </c>
      <c r="B12" s="11"/>
      <c r="C12" s="40">
        <v>100</v>
      </c>
      <c r="D12" s="11"/>
      <c r="E12" s="1" t="s">
        <v>32</v>
      </c>
      <c r="F12" s="11"/>
      <c r="G12" s="218">
        <v>0.22</v>
      </c>
      <c r="H12" s="81"/>
      <c r="I12" s="84">
        <f>C12*G12</f>
        <v>22</v>
      </c>
      <c r="J12" s="2"/>
      <c r="L12" s="8"/>
      <c r="M12" s="8"/>
      <c r="N12" s="8"/>
    </row>
    <row r="13" spans="1:14" x14ac:dyDescent="0.2">
      <c r="A13" s="70"/>
      <c r="B13" s="81"/>
      <c r="C13" s="70"/>
      <c r="D13" s="81"/>
      <c r="E13" s="73"/>
      <c r="F13" s="81"/>
      <c r="G13" s="174"/>
      <c r="H13" s="81"/>
      <c r="I13" s="84">
        <f>C13*G13</f>
        <v>0</v>
      </c>
      <c r="J13" s="2"/>
      <c r="L13" s="8"/>
      <c r="M13" s="8"/>
      <c r="N13" s="8"/>
    </row>
    <row r="14" spans="1:14" ht="7.5" customHeight="1" x14ac:dyDescent="0.2">
      <c r="A14" s="81"/>
      <c r="B14" s="81"/>
      <c r="C14" s="81"/>
      <c r="D14" s="81"/>
      <c r="E14" s="82"/>
      <c r="F14" s="81"/>
      <c r="G14" s="83"/>
      <c r="H14" s="81"/>
      <c r="I14" s="84"/>
      <c r="J14" s="2"/>
      <c r="L14" s="8"/>
      <c r="M14" s="8"/>
      <c r="N14" s="8"/>
    </row>
    <row r="15" spans="1:14" x14ac:dyDescent="0.2">
      <c r="A15" s="192" t="s">
        <v>13</v>
      </c>
      <c r="B15" s="81"/>
      <c r="C15" s="81"/>
      <c r="D15" s="81"/>
      <c r="E15" s="82"/>
      <c r="F15" s="81"/>
      <c r="G15" s="83"/>
      <c r="H15" s="81"/>
      <c r="I15" s="85">
        <f>SUM(I16:I22)</f>
        <v>113.4</v>
      </c>
      <c r="J15" s="2"/>
      <c r="L15" s="8"/>
      <c r="M15" s="8"/>
      <c r="N15" s="8"/>
    </row>
    <row r="16" spans="1:14" x14ac:dyDescent="0.2">
      <c r="A16" s="40" t="s">
        <v>146</v>
      </c>
      <c r="B16" s="11"/>
      <c r="C16" s="40">
        <v>150</v>
      </c>
      <c r="D16" s="11"/>
      <c r="E16" s="41" t="s">
        <v>32</v>
      </c>
      <c r="F16" s="11"/>
      <c r="G16" s="236">
        <v>0.55000000000000004</v>
      </c>
      <c r="H16" s="81"/>
      <c r="I16" s="84">
        <f t="shared" ref="I16:I22" si="0">C16*G16</f>
        <v>82.5</v>
      </c>
      <c r="J16" s="2"/>
      <c r="L16" s="8"/>
      <c r="M16" s="8"/>
      <c r="N16" s="8"/>
    </row>
    <row r="17" spans="1:14" x14ac:dyDescent="0.2">
      <c r="A17" s="40" t="s">
        <v>147</v>
      </c>
      <c r="B17" s="11"/>
      <c r="C17" s="40">
        <v>50</v>
      </c>
      <c r="D17" s="11"/>
      <c r="E17" s="41" t="s">
        <v>32</v>
      </c>
      <c r="F17" s="11"/>
      <c r="G17" s="236">
        <v>0.53</v>
      </c>
      <c r="H17" s="81"/>
      <c r="I17" s="84">
        <f t="shared" si="0"/>
        <v>26.5</v>
      </c>
      <c r="J17" s="2"/>
      <c r="L17" s="8"/>
      <c r="M17" s="8"/>
      <c r="N17" s="8"/>
    </row>
    <row r="18" spans="1:14" x14ac:dyDescent="0.2">
      <c r="A18" s="264" t="s">
        <v>14</v>
      </c>
      <c r="B18" s="81"/>
      <c r="C18" s="70">
        <v>10</v>
      </c>
      <c r="D18" s="81"/>
      <c r="E18" s="73" t="s">
        <v>32</v>
      </c>
      <c r="F18" s="81"/>
      <c r="G18" s="277">
        <v>0.44</v>
      </c>
      <c r="H18" s="81"/>
      <c r="I18" s="86">
        <f t="shared" si="0"/>
        <v>4.4000000000000004</v>
      </c>
      <c r="J18" s="2"/>
      <c r="L18" s="8"/>
      <c r="M18" s="8"/>
      <c r="N18" s="8"/>
    </row>
    <row r="19" spans="1:14" x14ac:dyDescent="0.2">
      <c r="A19" s="70"/>
      <c r="B19" s="81"/>
      <c r="C19" s="70"/>
      <c r="D19" s="81"/>
      <c r="E19" s="73"/>
      <c r="F19" s="81"/>
      <c r="G19" s="174"/>
      <c r="H19" s="81"/>
      <c r="I19" s="86">
        <f t="shared" si="0"/>
        <v>0</v>
      </c>
      <c r="J19" s="2"/>
      <c r="L19" s="8"/>
      <c r="M19" s="8"/>
      <c r="N19" s="8"/>
    </row>
    <row r="20" spans="1:14" x14ac:dyDescent="0.2">
      <c r="A20" s="70"/>
      <c r="B20" s="81"/>
      <c r="C20" s="70"/>
      <c r="D20" s="81"/>
      <c r="E20" s="73"/>
      <c r="F20" s="81"/>
      <c r="G20" s="174"/>
      <c r="H20" s="81"/>
      <c r="I20" s="86">
        <f t="shared" si="0"/>
        <v>0</v>
      </c>
      <c r="J20" s="2"/>
      <c r="L20" s="8"/>
      <c r="M20" s="8"/>
      <c r="N20" s="8"/>
    </row>
    <row r="21" spans="1:14" x14ac:dyDescent="0.2">
      <c r="A21" s="70"/>
      <c r="B21" s="81"/>
      <c r="C21" s="70"/>
      <c r="D21" s="81"/>
      <c r="E21" s="73"/>
      <c r="F21" s="81"/>
      <c r="G21" s="174"/>
      <c r="H21" s="81"/>
      <c r="I21" s="86">
        <f t="shared" si="0"/>
        <v>0</v>
      </c>
      <c r="J21" s="2"/>
      <c r="L21" s="8"/>
      <c r="M21" s="8"/>
      <c r="N21" s="8"/>
    </row>
    <row r="22" spans="1:14" x14ac:dyDescent="0.2">
      <c r="A22" s="70"/>
      <c r="B22" s="81"/>
      <c r="C22" s="70"/>
      <c r="D22" s="81"/>
      <c r="E22" s="73"/>
      <c r="F22" s="81"/>
      <c r="G22" s="174"/>
      <c r="H22" s="81"/>
      <c r="I22" s="86">
        <f t="shared" si="0"/>
        <v>0</v>
      </c>
      <c r="J22" s="2"/>
      <c r="L22" s="8"/>
      <c r="M22" s="8"/>
      <c r="N22" s="8"/>
    </row>
    <row r="23" spans="1:14" ht="6" customHeight="1" x14ac:dyDescent="0.2">
      <c r="A23" s="81"/>
      <c r="B23" s="81"/>
      <c r="C23" s="81"/>
      <c r="D23" s="81"/>
      <c r="E23" s="82"/>
      <c r="F23" s="81"/>
      <c r="G23" s="83"/>
      <c r="H23" s="81"/>
      <c r="I23" s="86"/>
      <c r="J23" s="2"/>
      <c r="L23" s="8"/>
      <c r="M23" s="8"/>
      <c r="N23" s="8"/>
    </row>
    <row r="24" spans="1:14" x14ac:dyDescent="0.2">
      <c r="A24" s="192" t="s">
        <v>17</v>
      </c>
      <c r="B24" s="81"/>
      <c r="C24" s="81"/>
      <c r="D24" s="81"/>
      <c r="E24" s="82"/>
      <c r="F24" s="81"/>
      <c r="G24" s="83"/>
      <c r="H24" s="81"/>
      <c r="I24" s="87">
        <f>SUM(I25:I30)</f>
        <v>24.475999999999999</v>
      </c>
      <c r="J24" s="2"/>
      <c r="L24" s="8"/>
      <c r="M24" s="8"/>
      <c r="N24" s="8"/>
    </row>
    <row r="25" spans="1:14" x14ac:dyDescent="0.2">
      <c r="A25" s="264" t="s">
        <v>203</v>
      </c>
      <c r="B25" s="266"/>
      <c r="C25" s="265">
        <v>16.399999999999999</v>
      </c>
      <c r="D25" s="266"/>
      <c r="E25" s="73" t="s">
        <v>135</v>
      </c>
      <c r="F25" s="266"/>
      <c r="G25" s="218">
        <v>1.0900000000000001</v>
      </c>
      <c r="H25" s="81"/>
      <c r="I25" s="86">
        <f t="shared" ref="I25:I30" si="1">C25*G25</f>
        <v>17.876000000000001</v>
      </c>
      <c r="J25" s="2"/>
      <c r="L25" s="8"/>
      <c r="M25" s="8"/>
      <c r="N25" s="8"/>
    </row>
    <row r="26" spans="1:14" x14ac:dyDescent="0.2">
      <c r="A26" s="70" t="s">
        <v>106</v>
      </c>
      <c r="B26" s="11"/>
      <c r="C26" s="40">
        <v>1.2</v>
      </c>
      <c r="D26" s="11"/>
      <c r="E26" s="73" t="s">
        <v>150</v>
      </c>
      <c r="F26" s="11"/>
      <c r="G26" s="218">
        <v>5.5</v>
      </c>
      <c r="H26" s="81"/>
      <c r="I26" s="86">
        <f t="shared" si="1"/>
        <v>6.6</v>
      </c>
      <c r="J26" s="2"/>
      <c r="L26" s="8"/>
      <c r="M26" s="8"/>
      <c r="N26" s="8"/>
    </row>
    <row r="27" spans="1:14" x14ac:dyDescent="0.2">
      <c r="A27" s="70"/>
      <c r="B27" s="81"/>
      <c r="C27" s="88"/>
      <c r="D27" s="81"/>
      <c r="E27" s="41"/>
      <c r="F27" s="81"/>
      <c r="G27" s="174"/>
      <c r="H27" s="81"/>
      <c r="I27" s="86">
        <f t="shared" si="1"/>
        <v>0</v>
      </c>
      <c r="J27" s="2"/>
      <c r="L27" s="8"/>
      <c r="M27" s="8"/>
      <c r="N27" s="8"/>
    </row>
    <row r="28" spans="1:14" x14ac:dyDescent="0.2">
      <c r="A28" s="70"/>
      <c r="B28" s="81"/>
      <c r="C28" s="70"/>
      <c r="D28" s="81"/>
      <c r="E28" s="73"/>
      <c r="F28" s="81"/>
      <c r="G28" s="174"/>
      <c r="H28" s="81"/>
      <c r="I28" s="86">
        <f t="shared" si="1"/>
        <v>0</v>
      </c>
      <c r="J28" s="2"/>
      <c r="L28" s="8"/>
      <c r="M28" s="8"/>
      <c r="N28" s="8"/>
    </row>
    <row r="29" spans="1:14" x14ac:dyDescent="0.2">
      <c r="A29" s="70"/>
      <c r="B29" s="81"/>
      <c r="C29" s="70"/>
      <c r="D29" s="81"/>
      <c r="E29" s="73"/>
      <c r="F29" s="81"/>
      <c r="G29" s="174"/>
      <c r="H29" s="81"/>
      <c r="I29" s="86">
        <f t="shared" si="1"/>
        <v>0</v>
      </c>
      <c r="J29" s="2"/>
      <c r="L29" s="8"/>
      <c r="M29" s="8"/>
      <c r="N29" s="8"/>
    </row>
    <row r="30" spans="1:14" x14ac:dyDescent="0.2">
      <c r="A30" s="70"/>
      <c r="B30" s="81"/>
      <c r="C30" s="70"/>
      <c r="D30" s="81"/>
      <c r="E30" s="73"/>
      <c r="F30" s="81"/>
      <c r="G30" s="174"/>
      <c r="H30" s="81"/>
      <c r="I30" s="86">
        <f t="shared" si="1"/>
        <v>0</v>
      </c>
      <c r="J30" s="2"/>
      <c r="L30" s="8"/>
      <c r="M30" s="8"/>
      <c r="N30" s="8"/>
    </row>
    <row r="31" spans="1:14" ht="5.25" customHeight="1" x14ac:dyDescent="0.2">
      <c r="A31" s="81"/>
      <c r="B31" s="81"/>
      <c r="C31" s="81"/>
      <c r="D31" s="81"/>
      <c r="E31" s="82"/>
      <c r="F31" s="81"/>
      <c r="G31" s="83"/>
      <c r="H31" s="81"/>
      <c r="I31" s="86"/>
      <c r="J31" s="2"/>
      <c r="L31" s="8"/>
      <c r="M31" s="8"/>
      <c r="N31" s="8"/>
    </row>
    <row r="32" spans="1:14" x14ac:dyDescent="0.2">
      <c r="A32" s="192" t="s">
        <v>35</v>
      </c>
      <c r="B32" s="81"/>
      <c r="C32" s="81"/>
      <c r="D32" s="81"/>
      <c r="E32" s="82"/>
      <c r="F32" s="81"/>
      <c r="G32" s="83"/>
      <c r="H32" s="81"/>
      <c r="I32" s="87">
        <f>SUM(I33:I37)</f>
        <v>37</v>
      </c>
      <c r="J32" s="2"/>
      <c r="L32" s="8"/>
      <c r="M32" s="8"/>
      <c r="N32" s="8"/>
    </row>
    <row r="33" spans="1:14" x14ac:dyDescent="0.2">
      <c r="A33" s="264" t="s">
        <v>210</v>
      </c>
      <c r="B33" s="11"/>
      <c r="C33" s="40">
        <v>2</v>
      </c>
      <c r="D33" s="11"/>
      <c r="E33" s="41" t="s">
        <v>151</v>
      </c>
      <c r="F33" s="11"/>
      <c r="G33" s="218">
        <v>7.25</v>
      </c>
      <c r="H33" s="81"/>
      <c r="I33" s="86">
        <f>C33*G33</f>
        <v>14.5</v>
      </c>
      <c r="J33" s="2"/>
      <c r="L33" s="8"/>
      <c r="M33" s="8"/>
      <c r="N33" s="8"/>
    </row>
    <row r="34" spans="1:14" x14ac:dyDescent="0.2">
      <c r="A34" s="265" t="s">
        <v>191</v>
      </c>
      <c r="B34" s="266"/>
      <c r="C34" s="265">
        <v>125</v>
      </c>
      <c r="D34" s="266"/>
      <c r="E34" s="41" t="s">
        <v>37</v>
      </c>
      <c r="F34" s="266"/>
      <c r="G34" s="218">
        <v>0.18</v>
      </c>
      <c r="H34" s="81"/>
      <c r="I34" s="86">
        <f>C34*G34</f>
        <v>22.5</v>
      </c>
      <c r="J34" s="2"/>
      <c r="L34" s="8"/>
      <c r="M34" s="8"/>
      <c r="N34" s="8"/>
    </row>
    <row r="35" spans="1:14" x14ac:dyDescent="0.2">
      <c r="A35" s="40"/>
      <c r="B35" s="11"/>
      <c r="C35" s="40"/>
      <c r="D35" s="11"/>
      <c r="E35" s="41"/>
      <c r="F35" s="11"/>
      <c r="G35" s="218"/>
      <c r="H35" s="81"/>
      <c r="I35" s="86">
        <f>C35*G35</f>
        <v>0</v>
      </c>
      <c r="J35" s="2"/>
      <c r="L35" s="8"/>
      <c r="M35" s="8"/>
      <c r="N35" s="8"/>
    </row>
    <row r="36" spans="1:14" x14ac:dyDescent="0.2">
      <c r="A36" s="40"/>
      <c r="B36" s="11"/>
      <c r="C36" s="40"/>
      <c r="D36" s="11"/>
      <c r="E36" s="41"/>
      <c r="F36" s="11"/>
      <c r="G36" s="220"/>
      <c r="H36" s="81"/>
      <c r="I36" s="86">
        <f>C36*G36</f>
        <v>0</v>
      </c>
      <c r="J36" s="2"/>
      <c r="L36" s="8"/>
      <c r="M36" s="8"/>
      <c r="N36" s="8"/>
    </row>
    <row r="37" spans="1:14" x14ac:dyDescent="0.2">
      <c r="A37" s="70"/>
      <c r="B37" s="81"/>
      <c r="C37" s="70"/>
      <c r="D37" s="81"/>
      <c r="E37" s="73"/>
      <c r="F37" s="81"/>
      <c r="G37" s="174"/>
      <c r="H37" s="81"/>
      <c r="I37" s="86">
        <f>C37*G37</f>
        <v>0</v>
      </c>
      <c r="J37" s="2"/>
      <c r="L37" s="8"/>
      <c r="M37" s="8"/>
      <c r="N37" s="8"/>
    </row>
    <row r="38" spans="1:14" ht="6" customHeight="1" x14ac:dyDescent="0.2">
      <c r="A38" s="81"/>
      <c r="B38" s="81"/>
      <c r="C38" s="81"/>
      <c r="D38" s="81"/>
      <c r="E38" s="82"/>
      <c r="F38" s="81"/>
      <c r="G38" s="83"/>
      <c r="H38" s="81"/>
      <c r="I38" s="86"/>
      <c r="J38" s="2"/>
      <c r="L38" s="8"/>
      <c r="M38" s="8"/>
      <c r="N38" s="8"/>
    </row>
    <row r="39" spans="1:14" x14ac:dyDescent="0.2">
      <c r="A39" s="192" t="s">
        <v>18</v>
      </c>
      <c r="B39" s="81"/>
      <c r="C39" s="81"/>
      <c r="D39" s="81"/>
      <c r="E39" s="82"/>
      <c r="F39" s="81"/>
      <c r="G39" s="83"/>
      <c r="H39" s="81"/>
      <c r="I39" s="87">
        <f>SUM(I40:I42)</f>
        <v>61.79</v>
      </c>
      <c r="J39" s="2"/>
      <c r="L39" s="8"/>
      <c r="M39" s="8"/>
      <c r="N39" s="8"/>
    </row>
    <row r="40" spans="1:14" x14ac:dyDescent="0.2">
      <c r="A40" s="70" t="s">
        <v>153</v>
      </c>
      <c r="B40" s="81"/>
      <c r="C40" s="70">
        <v>19</v>
      </c>
      <c r="D40" s="81"/>
      <c r="E40" s="73" t="s">
        <v>154</v>
      </c>
      <c r="F40" s="81"/>
      <c r="G40" s="218">
        <v>1.9</v>
      </c>
      <c r="H40" s="81"/>
      <c r="I40" s="86">
        <f>C40*G40</f>
        <v>36.1</v>
      </c>
      <c r="J40" s="2"/>
      <c r="L40" s="8"/>
      <c r="M40" s="8"/>
      <c r="N40" s="8"/>
    </row>
    <row r="41" spans="1:14" x14ac:dyDescent="0.2">
      <c r="A41" s="70" t="s">
        <v>189</v>
      </c>
      <c r="B41" s="81"/>
      <c r="C41" s="70">
        <v>1</v>
      </c>
      <c r="D41" s="81"/>
      <c r="E41" s="73" t="s">
        <v>151</v>
      </c>
      <c r="F41" s="81"/>
      <c r="G41" s="218">
        <v>16</v>
      </c>
      <c r="H41" s="81"/>
      <c r="I41" s="86">
        <f>C41*G41</f>
        <v>16</v>
      </c>
      <c r="J41" s="2"/>
      <c r="L41" s="8"/>
      <c r="M41" s="8"/>
      <c r="N41" s="8"/>
    </row>
    <row r="42" spans="1:14" x14ac:dyDescent="0.2">
      <c r="A42" s="70" t="s">
        <v>99</v>
      </c>
      <c r="B42" s="81"/>
      <c r="C42" s="70">
        <v>19</v>
      </c>
      <c r="D42" s="81"/>
      <c r="E42" s="73" t="s">
        <v>154</v>
      </c>
      <c r="F42" s="81"/>
      <c r="G42" s="220">
        <v>0.51</v>
      </c>
      <c r="H42" s="81"/>
      <c r="I42" s="86">
        <f>C42*G42</f>
        <v>9.69</v>
      </c>
      <c r="J42" s="2"/>
      <c r="L42" s="8"/>
      <c r="M42" s="8"/>
      <c r="N42" s="8"/>
    </row>
    <row r="43" spans="1:14" ht="5.25" customHeight="1" x14ac:dyDescent="0.2">
      <c r="A43" s="193"/>
      <c r="B43" s="189"/>
      <c r="C43" s="193"/>
      <c r="D43" s="189"/>
      <c r="E43" s="194"/>
      <c r="F43" s="189"/>
      <c r="G43" s="195"/>
      <c r="H43" s="81"/>
      <c r="I43" s="86"/>
      <c r="J43" s="2"/>
      <c r="L43" s="8"/>
      <c r="M43" s="8"/>
      <c r="N43" s="8"/>
    </row>
    <row r="44" spans="1:14" x14ac:dyDescent="0.2">
      <c r="A44" s="192" t="s">
        <v>117</v>
      </c>
      <c r="B44" s="81"/>
      <c r="C44" s="81"/>
      <c r="D44" s="81"/>
      <c r="E44" s="82"/>
      <c r="F44" s="81"/>
      <c r="G44" s="83"/>
      <c r="H44" s="81"/>
      <c r="I44" s="87">
        <f>SUM(I45:I49)</f>
        <v>32.512999999999998</v>
      </c>
      <c r="J44" s="2"/>
      <c r="L44" s="8"/>
      <c r="M44" s="8"/>
      <c r="N44" s="8"/>
    </row>
    <row r="45" spans="1:14" x14ac:dyDescent="0.2">
      <c r="A45" s="70" t="s">
        <v>160</v>
      </c>
      <c r="B45" s="81"/>
      <c r="C45" s="70">
        <v>2.88</v>
      </c>
      <c r="D45" s="81"/>
      <c r="E45" s="73" t="s">
        <v>104</v>
      </c>
      <c r="F45" s="81"/>
      <c r="G45" s="218">
        <v>2.5</v>
      </c>
      <c r="H45" s="81"/>
      <c r="I45" s="86">
        <f>C45*G45</f>
        <v>7.1999999999999993</v>
      </c>
      <c r="J45" s="2"/>
      <c r="L45" s="8"/>
      <c r="M45" s="8"/>
      <c r="N45" s="8"/>
    </row>
    <row r="46" spans="1:14" x14ac:dyDescent="0.2">
      <c r="A46" s="70" t="s">
        <v>161</v>
      </c>
      <c r="B46" s="81"/>
      <c r="C46" s="94">
        <v>4.42</v>
      </c>
      <c r="D46" s="81"/>
      <c r="E46" s="73" t="s">
        <v>104</v>
      </c>
      <c r="F46" s="81"/>
      <c r="G46" s="218">
        <v>2.35</v>
      </c>
      <c r="H46" s="81"/>
      <c r="I46" s="86">
        <f>C46*G46</f>
        <v>10.387</v>
      </c>
      <c r="J46" s="2"/>
      <c r="L46" s="8"/>
      <c r="M46" s="8"/>
      <c r="N46" s="8"/>
    </row>
    <row r="47" spans="1:14" x14ac:dyDescent="0.2">
      <c r="A47" s="70" t="s">
        <v>162</v>
      </c>
      <c r="B47" s="81"/>
      <c r="C47" s="94">
        <v>0.16</v>
      </c>
      <c r="D47" s="81"/>
      <c r="E47" s="73" t="s">
        <v>104</v>
      </c>
      <c r="F47" s="81"/>
      <c r="G47" s="218">
        <v>2.85</v>
      </c>
      <c r="H47" s="81"/>
      <c r="I47" s="86">
        <f>C47*G47</f>
        <v>0.45600000000000002</v>
      </c>
      <c r="J47" s="2"/>
      <c r="L47" s="8"/>
      <c r="M47" s="8"/>
      <c r="N47" s="8"/>
    </row>
    <row r="48" spans="1:14" x14ac:dyDescent="0.2">
      <c r="A48" s="92" t="s">
        <v>119</v>
      </c>
      <c r="B48" s="81"/>
      <c r="C48" s="70">
        <v>1</v>
      </c>
      <c r="D48" s="81"/>
      <c r="E48" s="73" t="s">
        <v>151</v>
      </c>
      <c r="F48" s="81"/>
      <c r="G48" s="218">
        <v>2.71</v>
      </c>
      <c r="H48" s="81"/>
      <c r="I48" s="86">
        <f>C48*G48</f>
        <v>2.71</v>
      </c>
      <c r="J48" s="2"/>
      <c r="L48" s="8"/>
      <c r="M48" s="8"/>
      <c r="N48" s="8"/>
    </row>
    <row r="49" spans="1:14" x14ac:dyDescent="0.2">
      <c r="A49" s="92" t="s">
        <v>163</v>
      </c>
      <c r="B49" s="81"/>
      <c r="C49" s="70">
        <v>1</v>
      </c>
      <c r="D49" s="81"/>
      <c r="E49" s="73" t="s">
        <v>151</v>
      </c>
      <c r="F49" s="81"/>
      <c r="G49" s="218">
        <v>11.76</v>
      </c>
      <c r="H49" s="81"/>
      <c r="I49" s="86">
        <f>C49*G49</f>
        <v>11.76</v>
      </c>
      <c r="J49" s="2"/>
      <c r="L49" s="8"/>
      <c r="M49" s="8"/>
      <c r="N49" s="8"/>
    </row>
    <row r="50" spans="1:14" ht="4.5" customHeight="1" x14ac:dyDescent="0.2">
      <c r="A50" s="193"/>
      <c r="B50" s="189"/>
      <c r="C50" s="193"/>
      <c r="D50" s="189"/>
      <c r="E50" s="194"/>
      <c r="F50" s="189"/>
      <c r="G50" s="195"/>
      <c r="H50" s="81"/>
      <c r="I50" s="86"/>
      <c r="J50" s="2"/>
      <c r="L50" s="8"/>
      <c r="M50" s="8"/>
      <c r="N50" s="8"/>
    </row>
    <row r="51" spans="1:14" x14ac:dyDescent="0.2">
      <c r="A51" s="192" t="s">
        <v>118</v>
      </c>
      <c r="B51" s="81"/>
      <c r="C51" s="81"/>
      <c r="D51" s="81"/>
      <c r="E51" s="82"/>
      <c r="F51" s="81"/>
      <c r="G51" s="83"/>
      <c r="H51" s="81"/>
      <c r="I51" s="87">
        <f>SUM(I52:I54)</f>
        <v>46.826999999999998</v>
      </c>
      <c r="J51" s="2"/>
      <c r="L51" s="8"/>
      <c r="M51" s="8"/>
      <c r="N51" s="8"/>
    </row>
    <row r="52" spans="1:14" x14ac:dyDescent="0.2">
      <c r="A52" s="70" t="s">
        <v>157</v>
      </c>
      <c r="B52" s="81"/>
      <c r="C52" s="70">
        <v>1.61</v>
      </c>
      <c r="D52" s="81"/>
      <c r="E52" s="73" t="s">
        <v>34</v>
      </c>
      <c r="F52" s="81"/>
      <c r="G52" s="218">
        <v>18.5</v>
      </c>
      <c r="H52" s="81"/>
      <c r="I52" s="86">
        <f>C52*G52</f>
        <v>29.785</v>
      </c>
      <c r="J52" s="2"/>
      <c r="L52" s="8"/>
      <c r="M52" s="8"/>
      <c r="N52" s="8"/>
    </row>
    <row r="53" spans="1:14" x14ac:dyDescent="0.2">
      <c r="A53" s="264" t="s">
        <v>211</v>
      </c>
      <c r="B53" s="81"/>
      <c r="C53" s="70">
        <v>0.76</v>
      </c>
      <c r="D53" s="81"/>
      <c r="E53" s="73" t="s">
        <v>34</v>
      </c>
      <c r="F53" s="81"/>
      <c r="G53" s="218">
        <v>18.5</v>
      </c>
      <c r="H53" s="81"/>
      <c r="I53" s="86">
        <f>C53*G53</f>
        <v>14.06</v>
      </c>
      <c r="J53" s="2"/>
      <c r="L53" s="8"/>
      <c r="M53" s="8"/>
      <c r="N53" s="8"/>
    </row>
    <row r="54" spans="1:14" x14ac:dyDescent="0.2">
      <c r="A54" s="70" t="s">
        <v>159</v>
      </c>
      <c r="B54" s="81"/>
      <c r="C54" s="70">
        <v>0.28000000000000003</v>
      </c>
      <c r="D54" s="81"/>
      <c r="E54" s="73" t="s">
        <v>34</v>
      </c>
      <c r="F54" s="81"/>
      <c r="G54" s="218">
        <v>10.65</v>
      </c>
      <c r="H54" s="81"/>
      <c r="I54" s="86">
        <f>C54*G54</f>
        <v>2.9820000000000002</v>
      </c>
      <c r="J54" s="2"/>
      <c r="L54" s="8"/>
      <c r="M54" s="8"/>
      <c r="N54" s="8"/>
    </row>
    <row r="55" spans="1:14" ht="5.25" customHeight="1" x14ac:dyDescent="0.2">
      <c r="A55" s="81"/>
      <c r="B55" s="81"/>
      <c r="C55" s="81"/>
      <c r="D55" s="81"/>
      <c r="E55" s="82"/>
      <c r="F55" s="81"/>
      <c r="G55" s="83"/>
      <c r="H55" s="81"/>
      <c r="I55" s="86"/>
      <c r="J55" s="2"/>
      <c r="L55" s="8"/>
      <c r="M55" s="8"/>
      <c r="N55" s="8"/>
    </row>
    <row r="56" spans="1:14" x14ac:dyDescent="0.2">
      <c r="A56" s="192" t="s">
        <v>120</v>
      </c>
      <c r="B56" s="81"/>
      <c r="C56" s="81"/>
      <c r="D56" s="81"/>
      <c r="E56" s="82"/>
      <c r="F56" s="81"/>
      <c r="G56" s="83"/>
      <c r="H56" s="81"/>
      <c r="I56" s="87">
        <f>SUM(I57:I58)</f>
        <v>0</v>
      </c>
      <c r="J56" s="2"/>
      <c r="L56" s="8"/>
      <c r="M56" s="8"/>
      <c r="N56" s="8"/>
    </row>
    <row r="57" spans="1:14" x14ac:dyDescent="0.2">
      <c r="A57" s="70"/>
      <c r="B57" s="81"/>
      <c r="C57" s="70"/>
      <c r="D57" s="81"/>
      <c r="E57" s="73"/>
      <c r="F57" s="81"/>
      <c r="G57" s="174"/>
      <c r="H57" s="81"/>
      <c r="I57" s="86">
        <f>C57*G57</f>
        <v>0</v>
      </c>
      <c r="J57" s="2"/>
      <c r="L57" s="8"/>
      <c r="M57" s="8"/>
      <c r="N57" s="8"/>
    </row>
    <row r="58" spans="1:14" x14ac:dyDescent="0.2">
      <c r="A58" s="70"/>
      <c r="B58" s="81"/>
      <c r="C58" s="70"/>
      <c r="D58" s="81"/>
      <c r="E58" s="73"/>
      <c r="F58" s="81"/>
      <c r="G58" s="174"/>
      <c r="H58" s="81"/>
      <c r="I58" s="86">
        <f>C58*G58</f>
        <v>0</v>
      </c>
      <c r="J58" s="2"/>
      <c r="L58" s="8"/>
      <c r="M58" s="8"/>
      <c r="N58" s="8"/>
    </row>
    <row r="59" spans="1:14" ht="3.75" customHeight="1" x14ac:dyDescent="0.2">
      <c r="A59" s="193"/>
      <c r="B59" s="189"/>
      <c r="C59" s="193"/>
      <c r="D59" s="189"/>
      <c r="E59" s="194"/>
      <c r="F59" s="189"/>
      <c r="G59" s="195"/>
      <c r="H59" s="81"/>
      <c r="I59" s="86"/>
      <c r="J59" s="2"/>
      <c r="L59" s="8"/>
      <c r="M59" s="8"/>
      <c r="N59" s="8"/>
    </row>
    <row r="60" spans="1:14" x14ac:dyDescent="0.2">
      <c r="A60" s="192" t="s">
        <v>19</v>
      </c>
      <c r="B60" s="81"/>
      <c r="C60" s="81"/>
      <c r="D60" s="81"/>
      <c r="E60" s="82"/>
      <c r="F60" s="81"/>
      <c r="G60" s="83"/>
      <c r="H60" s="81"/>
      <c r="I60" s="87">
        <f>SUM(I61:I62)</f>
        <v>19.5</v>
      </c>
      <c r="J60" s="2"/>
      <c r="L60" s="8"/>
      <c r="M60" s="8"/>
      <c r="N60" s="8"/>
    </row>
    <row r="61" spans="1:14" x14ac:dyDescent="0.2">
      <c r="A61" s="40" t="s">
        <v>20</v>
      </c>
      <c r="B61" s="11"/>
      <c r="C61" s="40">
        <v>1</v>
      </c>
      <c r="D61" s="11"/>
      <c r="E61" s="41" t="s">
        <v>151</v>
      </c>
      <c r="F61" s="11"/>
      <c r="G61" s="220">
        <v>19.5</v>
      </c>
      <c r="H61" s="81"/>
      <c r="I61" s="86">
        <f>C61*G61</f>
        <v>19.5</v>
      </c>
      <c r="J61" s="2"/>
      <c r="L61" s="8"/>
      <c r="M61" s="8"/>
      <c r="N61" s="8"/>
    </row>
    <row r="62" spans="1:14" x14ac:dyDescent="0.2">
      <c r="A62" s="70"/>
      <c r="B62" s="81"/>
      <c r="C62" s="70"/>
      <c r="D62" s="81"/>
      <c r="E62" s="73"/>
      <c r="F62" s="81"/>
      <c r="G62" s="176"/>
      <c r="H62" s="81"/>
      <c r="I62" s="86">
        <f>C62*G62</f>
        <v>0</v>
      </c>
      <c r="J62" s="2"/>
      <c r="L62" s="8"/>
      <c r="M62" s="8"/>
      <c r="N62" s="8"/>
    </row>
    <row r="63" spans="1:14" ht="4.5" customHeight="1" x14ac:dyDescent="0.2">
      <c r="A63" s="188"/>
      <c r="B63" s="188"/>
      <c r="C63" s="188"/>
      <c r="D63" s="188"/>
      <c r="E63" s="185"/>
      <c r="F63" s="188"/>
      <c r="G63" s="186"/>
      <c r="H63" s="81"/>
      <c r="I63" s="86"/>
      <c r="J63" s="2"/>
      <c r="L63" s="8"/>
      <c r="M63" s="8"/>
      <c r="N63" s="8"/>
    </row>
    <row r="64" spans="1:14" x14ac:dyDescent="0.2">
      <c r="A64" s="177" t="s">
        <v>213</v>
      </c>
      <c r="B64" s="81"/>
      <c r="C64" s="81"/>
      <c r="D64" s="81"/>
      <c r="E64" s="82"/>
      <c r="F64" s="81"/>
      <c r="G64" s="81"/>
      <c r="H64" s="81"/>
      <c r="I64" s="218">
        <v>11.06</v>
      </c>
      <c r="J64" s="2"/>
      <c r="L64" s="8"/>
      <c r="M64" s="8"/>
      <c r="N64" s="8"/>
    </row>
    <row r="65" spans="1:14" ht="5.25" customHeight="1" x14ac:dyDescent="0.2">
      <c r="A65" s="81"/>
      <c r="B65" s="81"/>
      <c r="C65" s="81"/>
      <c r="D65" s="81"/>
      <c r="E65" s="82"/>
      <c r="F65" s="81"/>
      <c r="G65" s="81"/>
      <c r="H65" s="81"/>
      <c r="I65" s="86"/>
      <c r="J65" s="2"/>
      <c r="L65" s="8"/>
      <c r="M65" s="8"/>
      <c r="N65" s="8"/>
    </row>
    <row r="66" spans="1:14" x14ac:dyDescent="0.2">
      <c r="A66" s="192" t="s">
        <v>22</v>
      </c>
      <c r="B66" s="81"/>
      <c r="C66" s="81"/>
      <c r="D66" s="81"/>
      <c r="E66" s="82"/>
      <c r="F66" s="81"/>
      <c r="G66" s="81"/>
      <c r="H66" s="81"/>
      <c r="I66" s="86">
        <f>SUM(I11:I64)-(I11+I15+I24+I32+I39+I44+I51+I56+I60)</f>
        <v>368.56599999999992</v>
      </c>
      <c r="J66" s="2"/>
      <c r="M66" s="8"/>
      <c r="N66" s="8"/>
    </row>
    <row r="67" spans="1:14" x14ac:dyDescent="0.2">
      <c r="A67" s="192" t="s">
        <v>23</v>
      </c>
      <c r="B67" s="81"/>
      <c r="C67" s="81"/>
      <c r="D67" s="81"/>
      <c r="E67" s="82"/>
      <c r="F67" s="81"/>
      <c r="G67" s="81"/>
      <c r="H67" s="81"/>
      <c r="I67" s="86">
        <f>I66/C7</f>
        <v>2.9485279999999991</v>
      </c>
      <c r="J67" s="2"/>
      <c r="M67" s="8"/>
      <c r="N67" s="8"/>
    </row>
    <row r="68" spans="1:14" ht="5.25" customHeight="1" x14ac:dyDescent="0.2">
      <c r="A68" s="81"/>
      <c r="B68" s="81"/>
      <c r="C68" s="81"/>
      <c r="D68" s="81"/>
      <c r="E68" s="82"/>
      <c r="F68" s="81"/>
      <c r="G68" s="81"/>
      <c r="H68" s="81"/>
      <c r="I68" s="86"/>
      <c r="J68" s="2"/>
      <c r="L68" s="8"/>
      <c r="M68" s="8"/>
      <c r="N68" s="8"/>
    </row>
    <row r="69" spans="1:14" x14ac:dyDescent="0.2">
      <c r="A69" s="89" t="s">
        <v>24</v>
      </c>
      <c r="B69" s="89"/>
      <c r="C69" s="89"/>
      <c r="D69" s="89"/>
      <c r="E69" s="90"/>
      <c r="F69" s="89"/>
      <c r="G69" s="89"/>
      <c r="H69" s="89"/>
      <c r="I69" s="91">
        <f>I7-I66</f>
        <v>362.68400000000008</v>
      </c>
      <c r="J69" s="2"/>
      <c r="L69" s="8"/>
      <c r="M69" s="8"/>
      <c r="N69" s="8"/>
    </row>
    <row r="70" spans="1:14" ht="5.25" customHeight="1" x14ac:dyDescent="0.2">
      <c r="A70" s="81"/>
      <c r="B70" s="81"/>
      <c r="C70" s="81"/>
      <c r="D70" s="81"/>
      <c r="E70" s="82"/>
      <c r="F70" s="81"/>
      <c r="G70" s="81"/>
      <c r="H70" s="81"/>
      <c r="I70" s="86"/>
      <c r="J70" s="2"/>
      <c r="L70" s="8"/>
      <c r="M70" s="8"/>
      <c r="N70" s="8"/>
    </row>
    <row r="71" spans="1:14" x14ac:dyDescent="0.2">
      <c r="A71" s="29" t="s">
        <v>25</v>
      </c>
      <c r="B71" s="81"/>
      <c r="C71" s="81"/>
      <c r="D71" s="81"/>
      <c r="E71" s="82"/>
      <c r="F71" s="81"/>
      <c r="G71" s="81"/>
      <c r="H71" s="81"/>
      <c r="I71" s="86"/>
      <c r="J71" s="2"/>
      <c r="L71" s="8"/>
      <c r="M71" s="8"/>
      <c r="N71" s="8"/>
    </row>
    <row r="72" spans="1:14" ht="14.1" customHeight="1" x14ac:dyDescent="0.2">
      <c r="A72" s="341" t="s">
        <v>79</v>
      </c>
      <c r="B72" s="341"/>
      <c r="C72" s="341"/>
      <c r="D72" s="320"/>
      <c r="E72" s="320"/>
      <c r="F72" s="320"/>
      <c r="G72" s="320"/>
      <c r="H72" s="320"/>
      <c r="I72" s="218">
        <v>1.23</v>
      </c>
      <c r="J72" s="2"/>
      <c r="L72" s="8"/>
      <c r="M72" s="8"/>
      <c r="N72" s="8"/>
    </row>
    <row r="73" spans="1:14" ht="14.1" customHeight="1" x14ac:dyDescent="0.2">
      <c r="A73" s="341" t="s">
        <v>77</v>
      </c>
      <c r="B73" s="341"/>
      <c r="C73" s="341"/>
      <c r="D73" s="320"/>
      <c r="E73" s="320"/>
      <c r="F73" s="320"/>
      <c r="G73" s="320"/>
      <c r="H73" s="320"/>
      <c r="I73" s="218">
        <v>46.04</v>
      </c>
      <c r="J73" s="2"/>
      <c r="L73" s="8"/>
      <c r="M73" s="8"/>
      <c r="N73" s="8"/>
    </row>
    <row r="74" spans="1:14" ht="14.1" customHeight="1" x14ac:dyDescent="0.2">
      <c r="A74" s="342" t="s">
        <v>78</v>
      </c>
      <c r="B74" s="342"/>
      <c r="C74" s="342"/>
      <c r="D74" s="320"/>
      <c r="E74" s="320"/>
      <c r="F74" s="320"/>
      <c r="G74" s="320"/>
      <c r="H74" s="320"/>
      <c r="I74" s="218"/>
      <c r="J74" s="2"/>
      <c r="L74" s="8"/>
      <c r="M74" s="8"/>
      <c r="N74" s="8"/>
    </row>
    <row r="75" spans="1:14" ht="14.1" customHeight="1" x14ac:dyDescent="0.2">
      <c r="A75" s="342" t="s">
        <v>165</v>
      </c>
      <c r="B75" s="342"/>
      <c r="C75" s="342"/>
      <c r="D75" s="320"/>
      <c r="E75" s="320"/>
      <c r="F75" s="320"/>
      <c r="G75" s="320"/>
      <c r="H75" s="320"/>
      <c r="I75" s="218">
        <v>220</v>
      </c>
      <c r="J75" s="2"/>
      <c r="L75" s="8"/>
      <c r="M75" s="8"/>
      <c r="N75" s="8"/>
    </row>
    <row r="76" spans="1:14" ht="14.1" customHeight="1" x14ac:dyDescent="0.2">
      <c r="A76" s="342" t="s">
        <v>164</v>
      </c>
      <c r="B76" s="342"/>
      <c r="C76" s="342"/>
      <c r="D76" s="320"/>
      <c r="E76" s="320"/>
      <c r="F76" s="320"/>
      <c r="G76" s="320"/>
      <c r="H76" s="320"/>
      <c r="I76" s="218">
        <v>10</v>
      </c>
      <c r="J76" s="2"/>
      <c r="L76" s="8"/>
      <c r="M76" s="8"/>
      <c r="N76" s="8"/>
    </row>
    <row r="77" spans="1:14" ht="14.1" customHeight="1" x14ac:dyDescent="0.2">
      <c r="A77" s="319" t="s">
        <v>26</v>
      </c>
      <c r="B77" s="319"/>
      <c r="C77" s="319"/>
      <c r="D77" s="320"/>
      <c r="E77" s="320"/>
      <c r="F77" s="320"/>
      <c r="G77" s="320"/>
      <c r="H77" s="320"/>
      <c r="I77" s="218">
        <v>34</v>
      </c>
      <c r="J77" s="2"/>
      <c r="L77" s="8"/>
      <c r="M77" s="8"/>
      <c r="N77" s="8"/>
    </row>
    <row r="78" spans="1:14" ht="14.1" customHeight="1" x14ac:dyDescent="0.2">
      <c r="A78" s="319"/>
      <c r="B78" s="319"/>
      <c r="C78" s="319"/>
      <c r="D78" s="320"/>
      <c r="E78" s="320"/>
      <c r="F78" s="320"/>
      <c r="G78" s="320"/>
      <c r="H78" s="320"/>
      <c r="I78" s="218"/>
      <c r="J78" s="2"/>
      <c r="L78" s="8"/>
      <c r="M78" s="8"/>
      <c r="N78" s="8"/>
    </row>
    <row r="79" spans="1:14" ht="14.1" customHeight="1" x14ac:dyDescent="0.2">
      <c r="A79" s="319"/>
      <c r="B79" s="319"/>
      <c r="C79" s="319"/>
      <c r="D79" s="320"/>
      <c r="E79" s="320"/>
      <c r="F79" s="320"/>
      <c r="G79" s="320"/>
      <c r="H79" s="320"/>
      <c r="I79" s="218"/>
      <c r="J79" s="2"/>
      <c r="L79" s="8"/>
      <c r="M79" s="8"/>
      <c r="N79" s="8"/>
    </row>
    <row r="80" spans="1:14" ht="5.25" customHeight="1" x14ac:dyDescent="0.2">
      <c r="A80" s="81"/>
      <c r="B80" s="81"/>
      <c r="C80" s="81"/>
      <c r="D80" s="81"/>
      <c r="E80" s="82"/>
      <c r="F80" s="81"/>
      <c r="G80" s="81"/>
      <c r="H80" s="81"/>
      <c r="I80" s="86"/>
      <c r="J80" s="2"/>
      <c r="L80" s="8"/>
      <c r="M80" s="8"/>
      <c r="N80" s="8"/>
    </row>
    <row r="81" spans="1:14" x14ac:dyDescent="0.2">
      <c r="A81" s="192" t="s">
        <v>27</v>
      </c>
      <c r="B81" s="81"/>
      <c r="C81" s="81"/>
      <c r="D81" s="81"/>
      <c r="E81" s="82"/>
      <c r="F81" s="81"/>
      <c r="G81" s="81"/>
      <c r="H81" s="81"/>
      <c r="I81" s="86">
        <f>SUM(I71:I79)</f>
        <v>311.27</v>
      </c>
      <c r="J81" s="2"/>
      <c r="L81" s="8"/>
      <c r="M81" s="8"/>
      <c r="N81" s="8"/>
    </row>
    <row r="82" spans="1:14" x14ac:dyDescent="0.2">
      <c r="A82" s="192" t="s">
        <v>28</v>
      </c>
      <c r="B82" s="81"/>
      <c r="C82" s="81"/>
      <c r="D82" s="81"/>
      <c r="E82" s="82"/>
      <c r="F82" s="81"/>
      <c r="G82" s="81"/>
      <c r="H82" s="81"/>
      <c r="I82" s="86">
        <f>I81/C7</f>
        <v>2.4901599999999999</v>
      </c>
      <c r="J82" s="2"/>
      <c r="L82" s="8"/>
      <c r="M82" s="8"/>
      <c r="N82" s="8"/>
    </row>
    <row r="83" spans="1:14" x14ac:dyDescent="0.2">
      <c r="A83" s="81"/>
      <c r="B83" s="81"/>
      <c r="C83" s="81"/>
      <c r="D83" s="81"/>
      <c r="E83" s="82"/>
      <c r="F83" s="81"/>
      <c r="G83" s="81"/>
      <c r="H83" s="81"/>
      <c r="I83" s="86"/>
      <c r="J83" s="2"/>
      <c r="L83" s="8"/>
      <c r="M83" s="8"/>
      <c r="N83" s="8"/>
    </row>
    <row r="84" spans="1:14" x14ac:dyDescent="0.2">
      <c r="A84" s="192" t="s">
        <v>29</v>
      </c>
      <c r="B84" s="81"/>
      <c r="C84" s="81"/>
      <c r="D84" s="81"/>
      <c r="E84" s="82"/>
      <c r="F84" s="81"/>
      <c r="G84" s="81"/>
      <c r="H84" s="81"/>
      <c r="I84" s="86">
        <f>I66+I81</f>
        <v>679.8359999999999</v>
      </c>
      <c r="J84" s="2"/>
      <c r="L84" s="8"/>
      <c r="M84" s="8"/>
      <c r="N84" s="8"/>
    </row>
    <row r="85" spans="1:14" x14ac:dyDescent="0.2">
      <c r="A85" s="192" t="s">
        <v>30</v>
      </c>
      <c r="B85" s="81"/>
      <c r="C85" s="81"/>
      <c r="D85" s="81"/>
      <c r="E85" s="82"/>
      <c r="F85" s="81"/>
      <c r="G85" s="81"/>
      <c r="H85" s="81"/>
      <c r="I85" s="86">
        <f>I84/C7</f>
        <v>5.4386879999999991</v>
      </c>
      <c r="J85" s="2"/>
      <c r="L85" s="8"/>
      <c r="M85" s="8"/>
      <c r="N85" s="8"/>
    </row>
    <row r="86" spans="1:14" x14ac:dyDescent="0.2">
      <c r="A86" s="81"/>
      <c r="B86" s="81"/>
      <c r="C86" s="81"/>
      <c r="D86" s="81"/>
      <c r="E86" s="82"/>
      <c r="F86" s="81"/>
      <c r="G86" s="81"/>
      <c r="H86" s="81"/>
      <c r="I86" s="86"/>
      <c r="J86" s="2"/>
      <c r="L86" s="8"/>
      <c r="M86" s="8"/>
      <c r="N86" s="8"/>
    </row>
    <row r="87" spans="1:14" x14ac:dyDescent="0.2">
      <c r="A87" s="81" t="s">
        <v>31</v>
      </c>
      <c r="B87" s="81"/>
      <c r="C87" s="81"/>
      <c r="D87" s="81"/>
      <c r="E87" s="82"/>
      <c r="F87" s="81"/>
      <c r="G87" s="81"/>
      <c r="H87" s="81"/>
      <c r="I87" s="86">
        <f>I7-I84</f>
        <v>51.414000000000101</v>
      </c>
      <c r="J87" s="2"/>
      <c r="L87" s="8"/>
      <c r="M87" s="8"/>
      <c r="N87" s="8"/>
    </row>
    <row r="88" spans="1:14" x14ac:dyDescent="0.2">
      <c r="A88" s="89"/>
      <c r="B88" s="89"/>
      <c r="C88" s="89"/>
      <c r="D88" s="89"/>
      <c r="E88" s="90"/>
      <c r="F88" s="89"/>
      <c r="G88" s="89"/>
      <c r="H88" s="89"/>
      <c r="I88" s="93"/>
      <c r="J88" s="5"/>
      <c r="L88" s="8"/>
      <c r="M88" s="8"/>
      <c r="N88" s="8"/>
    </row>
    <row r="89" spans="1:14" x14ac:dyDescent="0.2">
      <c r="A89" s="15" t="s">
        <v>91</v>
      </c>
      <c r="B89" s="15"/>
      <c r="C89" s="15"/>
      <c r="D89" s="15"/>
      <c r="E89" s="16"/>
      <c r="F89" s="15"/>
      <c r="G89" s="15"/>
      <c r="H89" s="15"/>
      <c r="I89" s="15"/>
      <c r="J89" s="15"/>
      <c r="L89" s="8"/>
      <c r="M89" s="8"/>
      <c r="N89" s="8"/>
    </row>
    <row r="90" spans="1:14" s="67" customFormat="1" x14ac:dyDescent="0.2">
      <c r="A90" s="322" t="s">
        <v>98</v>
      </c>
      <c r="B90" s="322"/>
      <c r="C90" s="322"/>
      <c r="D90" s="322"/>
      <c r="E90" s="322"/>
      <c r="F90" s="322"/>
      <c r="G90" s="322"/>
      <c r="H90" s="322"/>
      <c r="I90" s="322"/>
      <c r="J90" s="71"/>
      <c r="L90" s="69"/>
      <c r="M90" s="69"/>
      <c r="N90" s="69"/>
    </row>
    <row r="91" spans="1:14" s="67" customFormat="1" x14ac:dyDescent="0.2">
      <c r="A91" s="323"/>
      <c r="B91" s="323"/>
      <c r="C91" s="323"/>
      <c r="D91" s="323"/>
      <c r="E91" s="323"/>
      <c r="F91" s="323"/>
      <c r="G91" s="323"/>
      <c r="H91" s="323"/>
      <c r="I91" s="323"/>
      <c r="J91" s="71"/>
      <c r="L91" s="69"/>
      <c r="M91" s="69"/>
      <c r="N91" s="69"/>
    </row>
    <row r="92" spans="1:14" s="67" customFormat="1" x14ac:dyDescent="0.2">
      <c r="A92" s="325"/>
      <c r="B92" s="325"/>
      <c r="C92" s="325"/>
      <c r="D92" s="325"/>
      <c r="E92" s="325"/>
      <c r="F92" s="325"/>
      <c r="G92" s="325"/>
      <c r="H92" s="325"/>
      <c r="I92" s="325"/>
      <c r="J92" s="71"/>
      <c r="L92" s="69"/>
      <c r="M92" s="69"/>
      <c r="N92" s="69"/>
    </row>
    <row r="93" spans="1:14" s="67" customFormat="1" x14ac:dyDescent="0.2">
      <c r="A93" s="325"/>
      <c r="B93" s="325"/>
      <c r="C93" s="325"/>
      <c r="D93" s="325"/>
      <c r="E93" s="325"/>
      <c r="F93" s="325"/>
      <c r="G93" s="325"/>
      <c r="H93" s="325"/>
      <c r="I93" s="325"/>
      <c r="J93" s="71"/>
      <c r="L93" s="69"/>
      <c r="M93" s="69"/>
      <c r="N93" s="69"/>
    </row>
    <row r="94" spans="1:14" s="67" customFormat="1" x14ac:dyDescent="0.2">
      <c r="A94" s="325"/>
      <c r="B94" s="325"/>
      <c r="C94" s="325"/>
      <c r="D94" s="325"/>
      <c r="E94" s="325"/>
      <c r="F94" s="325"/>
      <c r="G94" s="325"/>
      <c r="H94" s="325"/>
      <c r="I94" s="325"/>
      <c r="J94" s="71"/>
      <c r="L94" s="69"/>
      <c r="M94" s="69"/>
      <c r="N94" s="69"/>
    </row>
    <row r="95" spans="1:14" x14ac:dyDescent="0.2">
      <c r="A95" s="11"/>
      <c r="B95" s="11"/>
      <c r="C95" s="11"/>
      <c r="D95" s="11"/>
      <c r="E95" s="12"/>
      <c r="F95" s="11"/>
      <c r="G95" s="11"/>
      <c r="H95" s="11"/>
      <c r="I95" s="11"/>
      <c r="J95" s="11"/>
      <c r="L95" s="8"/>
      <c r="M95" s="8"/>
      <c r="N95" s="8"/>
    </row>
    <row r="96" spans="1:14" x14ac:dyDescent="0.2">
      <c r="A96" s="30" t="s">
        <v>66</v>
      </c>
      <c r="B96" s="11"/>
      <c r="C96" s="20" t="s">
        <v>70</v>
      </c>
      <c r="D96" s="11"/>
      <c r="E96" s="12" t="s">
        <v>68</v>
      </c>
      <c r="F96" s="11"/>
      <c r="G96" s="20" t="s">
        <v>69</v>
      </c>
      <c r="H96" s="180"/>
      <c r="I96" s="180"/>
      <c r="J96" s="11"/>
      <c r="L96" s="8"/>
      <c r="M96" s="8"/>
      <c r="N96" s="8"/>
    </row>
    <row r="97" spans="1:14" x14ac:dyDescent="0.2">
      <c r="A97" s="11"/>
      <c r="B97" s="11"/>
      <c r="C97" s="43">
        <v>0.1</v>
      </c>
      <c r="D97" s="11"/>
      <c r="E97" s="12"/>
      <c r="F97" s="11"/>
      <c r="G97" s="43">
        <v>0.1</v>
      </c>
      <c r="H97" s="180"/>
      <c r="I97" s="180"/>
      <c r="J97" s="11"/>
      <c r="L97" s="8"/>
      <c r="M97" s="8"/>
      <c r="N97" s="8"/>
    </row>
    <row r="98" spans="1:14" x14ac:dyDescent="0.2">
      <c r="A98" s="11"/>
      <c r="B98" s="11"/>
      <c r="C98" s="22"/>
      <c r="D98" s="13"/>
      <c r="E98" s="21" t="s">
        <v>67</v>
      </c>
      <c r="F98" s="13"/>
      <c r="G98" s="22"/>
      <c r="H98" s="180"/>
      <c r="I98" s="180"/>
      <c r="J98" s="11"/>
      <c r="L98" s="8"/>
      <c r="M98" s="8"/>
      <c r="N98" s="8"/>
    </row>
    <row r="99" spans="1:14" x14ac:dyDescent="0.2">
      <c r="A99" s="31" t="s">
        <v>49</v>
      </c>
      <c r="B99" s="11"/>
      <c r="C99" s="17">
        <f>E99*(1-C97)</f>
        <v>112.5</v>
      </c>
      <c r="D99" s="18"/>
      <c r="E99" s="19">
        <f>C7</f>
        <v>125</v>
      </c>
      <c r="F99" s="18"/>
      <c r="G99" s="37">
        <f>E99*(1+G97)</f>
        <v>137.5</v>
      </c>
      <c r="H99" s="180"/>
      <c r="I99" s="180"/>
      <c r="J99" s="11"/>
      <c r="L99" s="8"/>
      <c r="M99" s="8"/>
      <c r="N99" s="8"/>
    </row>
    <row r="100" spans="1:14" ht="4.5" customHeight="1" x14ac:dyDescent="0.2">
      <c r="A100" s="11"/>
      <c r="B100" s="11"/>
      <c r="C100" s="11"/>
      <c r="D100" s="11"/>
      <c r="E100" s="12"/>
      <c r="F100" s="11"/>
      <c r="G100" s="11"/>
      <c r="H100" s="180"/>
      <c r="I100" s="180"/>
      <c r="J100" s="11"/>
      <c r="L100" s="8"/>
      <c r="M100" s="8"/>
      <c r="N100" s="8"/>
    </row>
    <row r="101" spans="1:14" x14ac:dyDescent="0.2">
      <c r="A101" s="11" t="s">
        <v>71</v>
      </c>
      <c r="B101" s="11"/>
      <c r="C101" s="23">
        <f>$I$66/C99</f>
        <v>3.2761422222222216</v>
      </c>
      <c r="D101" s="11"/>
      <c r="E101" s="23">
        <f>$I$66/E99</f>
        <v>2.9485279999999991</v>
      </c>
      <c r="F101" s="11"/>
      <c r="G101" s="23">
        <f>$I$66/G99</f>
        <v>2.6804799999999993</v>
      </c>
      <c r="H101" s="180"/>
      <c r="I101" s="180"/>
      <c r="J101" s="11"/>
      <c r="L101" s="8"/>
      <c r="M101" s="8"/>
      <c r="N101" s="8"/>
    </row>
    <row r="102" spans="1:14" ht="4.5" customHeight="1" x14ac:dyDescent="0.2">
      <c r="A102" s="11"/>
      <c r="B102" s="11"/>
      <c r="C102" s="11"/>
      <c r="D102" s="11"/>
      <c r="E102" s="12"/>
      <c r="F102" s="11"/>
      <c r="G102" s="11"/>
      <c r="H102" s="180"/>
      <c r="I102" s="180"/>
      <c r="J102" s="11"/>
      <c r="L102" s="8"/>
      <c r="M102" s="8"/>
      <c r="N102" s="8"/>
    </row>
    <row r="103" spans="1:14" x14ac:dyDescent="0.2">
      <c r="A103" s="11" t="s">
        <v>72</v>
      </c>
      <c r="B103" s="11"/>
      <c r="C103" s="23">
        <f>$I$81/C99</f>
        <v>2.7668444444444442</v>
      </c>
      <c r="D103" s="11"/>
      <c r="E103" s="23">
        <f>$I$81/E99</f>
        <v>2.4901599999999999</v>
      </c>
      <c r="F103" s="11"/>
      <c r="G103" s="23">
        <f>$I$81/G99</f>
        <v>2.2637818181818181</v>
      </c>
      <c r="H103" s="180"/>
      <c r="I103" s="180"/>
      <c r="J103" s="11"/>
      <c r="L103" s="8"/>
      <c r="M103" s="8"/>
      <c r="N103" s="8"/>
    </row>
    <row r="104" spans="1:14" ht="3.75" customHeight="1" x14ac:dyDescent="0.2">
      <c r="A104" s="11"/>
      <c r="B104" s="11"/>
      <c r="C104" s="11"/>
      <c r="D104" s="11"/>
      <c r="E104" s="12"/>
      <c r="F104" s="11"/>
      <c r="G104" s="11"/>
      <c r="H104" s="180"/>
      <c r="I104" s="180"/>
      <c r="J104" s="11"/>
      <c r="L104" s="8"/>
      <c r="M104" s="8"/>
      <c r="N104" s="8"/>
    </row>
    <row r="105" spans="1:14" x14ac:dyDescent="0.2">
      <c r="A105" s="11" t="s">
        <v>73</v>
      </c>
      <c r="B105" s="11"/>
      <c r="C105" s="23">
        <f>$I$84/C99</f>
        <v>6.0429866666666658</v>
      </c>
      <c r="D105" s="11"/>
      <c r="E105" s="23">
        <f>$I$84/E99</f>
        <v>5.4386879999999991</v>
      </c>
      <c r="F105" s="11"/>
      <c r="G105" s="23">
        <f>$I$84/G99</f>
        <v>4.9442618181818174</v>
      </c>
      <c r="H105" s="180"/>
      <c r="I105" s="180"/>
      <c r="J105" s="11"/>
      <c r="L105" s="8"/>
      <c r="M105" s="8"/>
      <c r="N105" s="8"/>
    </row>
    <row r="106" spans="1:14" ht="5.25" customHeight="1" x14ac:dyDescent="0.2">
      <c r="A106" s="15"/>
      <c r="B106" s="15"/>
      <c r="C106" s="15"/>
      <c r="D106" s="15"/>
      <c r="E106" s="16"/>
      <c r="F106" s="15"/>
      <c r="G106" s="15"/>
      <c r="H106" s="184"/>
      <c r="I106" s="184"/>
      <c r="J106" s="11"/>
      <c r="L106" s="8"/>
      <c r="M106" s="8"/>
      <c r="N106" s="8"/>
    </row>
    <row r="107" spans="1:14" x14ac:dyDescent="0.2">
      <c r="A107" s="11"/>
      <c r="B107" s="11"/>
      <c r="C107" s="11"/>
      <c r="D107" s="11"/>
      <c r="E107" s="12"/>
      <c r="F107" s="11"/>
      <c r="G107" s="11"/>
      <c r="H107" s="180"/>
      <c r="I107" s="180"/>
      <c r="J107" s="11"/>
      <c r="L107" s="8"/>
      <c r="M107" s="8"/>
      <c r="N107" s="8"/>
    </row>
    <row r="108" spans="1:14" x14ac:dyDescent="0.2">
      <c r="A108" s="11"/>
      <c r="B108" s="11"/>
      <c r="C108" s="13"/>
      <c r="D108" s="13"/>
      <c r="E108" s="14" t="s">
        <v>49</v>
      </c>
      <c r="F108" s="13"/>
      <c r="G108" s="13"/>
      <c r="H108" s="180"/>
      <c r="I108" s="180"/>
      <c r="J108" s="11"/>
      <c r="L108" s="8"/>
      <c r="M108" s="8"/>
      <c r="N108" s="8"/>
    </row>
    <row r="109" spans="1:14" x14ac:dyDescent="0.2">
      <c r="A109" s="31" t="s">
        <v>67</v>
      </c>
      <c r="B109" s="11"/>
      <c r="C109" s="26">
        <f>E109*(1-C97)</f>
        <v>5.2649999999999997</v>
      </c>
      <c r="D109" s="18"/>
      <c r="E109" s="24">
        <f>G7</f>
        <v>5.85</v>
      </c>
      <c r="F109" s="18"/>
      <c r="G109" s="26">
        <f>E109*(1+G97)</f>
        <v>6.4350000000000005</v>
      </c>
      <c r="H109" s="180"/>
      <c r="I109" s="180"/>
      <c r="J109" s="11"/>
      <c r="L109" s="8"/>
      <c r="M109" s="8"/>
      <c r="N109" s="8"/>
    </row>
    <row r="110" spans="1:14" ht="4.5" customHeight="1" x14ac:dyDescent="0.2">
      <c r="A110" s="11"/>
      <c r="B110" s="11"/>
      <c r="C110" s="11"/>
      <c r="D110" s="11"/>
      <c r="E110" s="12"/>
      <c r="F110" s="11"/>
      <c r="G110" s="11"/>
      <c r="H110" s="180"/>
      <c r="I110" s="180"/>
      <c r="J110" s="11"/>
      <c r="L110" s="8"/>
      <c r="M110" s="8"/>
      <c r="N110" s="8"/>
    </row>
    <row r="111" spans="1:14" x14ac:dyDescent="0.2">
      <c r="A111" s="11" t="s">
        <v>71</v>
      </c>
      <c r="B111" s="11"/>
      <c r="C111" s="25">
        <f>$I$66/C109</f>
        <v>70.003038936372263</v>
      </c>
      <c r="D111" s="11"/>
      <c r="E111" s="25">
        <f>$I$66/E109</f>
        <v>63.002735042735033</v>
      </c>
      <c r="F111" s="11"/>
      <c r="G111" s="25">
        <f>$I$66/G109</f>
        <v>57.275213675213656</v>
      </c>
      <c r="H111" s="180"/>
      <c r="I111" s="180"/>
      <c r="J111" s="11"/>
      <c r="L111" s="8"/>
      <c r="M111" s="8"/>
      <c r="N111" s="8"/>
    </row>
    <row r="112" spans="1:14" ht="3" customHeight="1" x14ac:dyDescent="0.2">
      <c r="A112" s="11"/>
      <c r="B112" s="11"/>
      <c r="C112" s="11"/>
      <c r="D112" s="11"/>
      <c r="E112" s="12"/>
      <c r="F112" s="11"/>
      <c r="G112" s="11"/>
      <c r="H112" s="180"/>
      <c r="I112" s="180"/>
      <c r="J112" s="11"/>
      <c r="L112" s="8"/>
      <c r="M112" s="8"/>
      <c r="N112" s="8"/>
    </row>
    <row r="113" spans="1:14" x14ac:dyDescent="0.2">
      <c r="A113" s="11" t="s">
        <v>72</v>
      </c>
      <c r="B113" s="11"/>
      <c r="C113" s="25">
        <f>$I$81/C109</f>
        <v>59.120607787274452</v>
      </c>
      <c r="D113" s="11"/>
      <c r="E113" s="25">
        <f>$I$81/E109</f>
        <v>53.208547008547008</v>
      </c>
      <c r="F113" s="11"/>
      <c r="G113" s="25">
        <f>$I$81/G109</f>
        <v>48.371406371406366</v>
      </c>
      <c r="H113" s="180"/>
      <c r="I113" s="180"/>
      <c r="J113" s="11"/>
      <c r="L113" s="8"/>
      <c r="M113" s="8"/>
      <c r="N113" s="8"/>
    </row>
    <row r="114" spans="1:14" ht="3.75" customHeight="1" x14ac:dyDescent="0.2">
      <c r="A114" s="11"/>
      <c r="B114" s="11"/>
      <c r="C114" s="11"/>
      <c r="D114" s="11"/>
      <c r="E114" s="12"/>
      <c r="F114" s="11"/>
      <c r="G114" s="11"/>
      <c r="H114" s="180"/>
      <c r="I114" s="180"/>
      <c r="J114" s="11"/>
      <c r="L114" s="8"/>
      <c r="M114" s="8"/>
      <c r="N114" s="8"/>
    </row>
    <row r="115" spans="1:14" x14ac:dyDescent="0.2">
      <c r="A115" s="11" t="s">
        <v>73</v>
      </c>
      <c r="B115" s="11"/>
      <c r="C115" s="25">
        <f>$I$84/C109</f>
        <v>129.12364672364671</v>
      </c>
      <c r="D115" s="11"/>
      <c r="E115" s="25">
        <f>$I$84/E109</f>
        <v>116.21128205128204</v>
      </c>
      <c r="F115" s="11"/>
      <c r="G115" s="25">
        <f>$I$84/G109</f>
        <v>105.64662004662003</v>
      </c>
      <c r="H115" s="180"/>
      <c r="I115" s="180"/>
      <c r="J115" s="11"/>
      <c r="L115" s="8"/>
      <c r="M115" s="8"/>
      <c r="N115" s="8"/>
    </row>
    <row r="116" spans="1:14" ht="5.25" customHeight="1" x14ac:dyDescent="0.2">
      <c r="A116" s="11"/>
      <c r="B116" s="11"/>
      <c r="C116" s="11"/>
      <c r="D116" s="11"/>
      <c r="E116" s="12"/>
      <c r="F116" s="11"/>
      <c r="G116" s="11"/>
      <c r="H116" s="180"/>
      <c r="I116" s="180"/>
      <c r="J116" s="11"/>
      <c r="L116" s="8"/>
      <c r="M116" s="8"/>
      <c r="N116" s="8"/>
    </row>
    <row r="117" spans="1:14" x14ac:dyDescent="0.2">
      <c r="A117" s="13"/>
      <c r="B117" s="13"/>
      <c r="C117" s="13"/>
      <c r="D117" s="13"/>
      <c r="E117" s="14"/>
      <c r="F117" s="13"/>
      <c r="G117" s="13"/>
      <c r="H117" s="187"/>
      <c r="I117" s="187"/>
      <c r="J117" s="11"/>
      <c r="L117" s="8"/>
      <c r="M117" s="8"/>
      <c r="N117" s="8"/>
    </row>
    <row r="118" spans="1:14" x14ac:dyDescent="0.2">
      <c r="A118" s="11"/>
      <c r="B118" s="11"/>
      <c r="C118" s="11"/>
      <c r="D118" s="11"/>
      <c r="E118" s="12"/>
      <c r="F118" s="11"/>
      <c r="G118" s="11"/>
      <c r="H118" s="11"/>
      <c r="I118" s="11"/>
      <c r="J118" s="11"/>
      <c r="L118" s="8"/>
      <c r="M118" s="8"/>
      <c r="N118" s="8"/>
    </row>
    <row r="119" spans="1:14" x14ac:dyDescent="0.2">
      <c r="A119" s="28" t="s">
        <v>76</v>
      </c>
      <c r="B119" s="11"/>
      <c r="C119" s="324"/>
      <c r="D119" s="324"/>
      <c r="E119" s="324"/>
      <c r="F119" s="45"/>
      <c r="G119" s="45"/>
      <c r="H119" s="11"/>
      <c r="I119" s="11"/>
      <c r="J119" s="11"/>
      <c r="L119" s="8"/>
      <c r="M119" s="8"/>
      <c r="N119" s="8"/>
    </row>
    <row r="120" spans="1:14" x14ac:dyDescent="0.2">
      <c r="A120" s="28" t="s">
        <v>74</v>
      </c>
      <c r="B120" s="11"/>
      <c r="C120" s="324"/>
      <c r="D120" s="324"/>
      <c r="E120" s="324"/>
      <c r="F120" s="324"/>
      <c r="G120" s="324"/>
      <c r="H120" s="11"/>
      <c r="I120" s="11"/>
      <c r="J120" s="11"/>
      <c r="L120" s="8"/>
      <c r="M120" s="8"/>
      <c r="N120" s="8"/>
    </row>
    <row r="121" spans="1:14" x14ac:dyDescent="0.2">
      <c r="A121" s="28" t="s">
        <v>75</v>
      </c>
      <c r="B121" s="11"/>
      <c r="C121" s="324"/>
      <c r="D121" s="324"/>
      <c r="E121" s="324"/>
      <c r="F121" s="324"/>
      <c r="G121" s="324"/>
      <c r="H121" s="11"/>
      <c r="I121" s="11"/>
      <c r="J121" s="11"/>
      <c r="L121" s="8"/>
      <c r="M121" s="8"/>
      <c r="N121" s="8"/>
    </row>
    <row r="122" spans="1:14" x14ac:dyDescent="0.2">
      <c r="A122" s="11"/>
      <c r="B122" s="11"/>
      <c r="C122" s="324"/>
      <c r="D122" s="324"/>
      <c r="E122" s="324"/>
      <c r="F122" s="324"/>
      <c r="G122" s="324"/>
      <c r="H122" s="11"/>
      <c r="I122" s="11"/>
      <c r="J122" s="11"/>
      <c r="L122" s="8"/>
      <c r="M122" s="8"/>
      <c r="N122" s="8"/>
    </row>
    <row r="123" spans="1:14" x14ac:dyDescent="0.2">
      <c r="A123" s="11"/>
      <c r="B123" s="11"/>
      <c r="C123" s="324"/>
      <c r="D123" s="324"/>
      <c r="E123" s="324"/>
      <c r="F123" s="324"/>
      <c r="G123" s="324"/>
      <c r="H123" s="11"/>
      <c r="I123" s="11"/>
      <c r="J123" s="11"/>
      <c r="L123" s="8"/>
      <c r="M123" s="8"/>
      <c r="N123" s="8"/>
    </row>
    <row r="124" spans="1:14" x14ac:dyDescent="0.2">
      <c r="A124" s="11"/>
      <c r="B124" s="11"/>
      <c r="C124" s="11"/>
      <c r="D124" s="11"/>
      <c r="E124" s="12"/>
      <c r="F124" s="11"/>
      <c r="G124" s="11"/>
      <c r="H124" s="11"/>
      <c r="I124" s="11"/>
      <c r="J124" s="11"/>
      <c r="L124" s="8"/>
      <c r="M124" s="8"/>
      <c r="N124" s="8"/>
    </row>
  </sheetData>
  <sheetProtection sheet="1" objects="1" scenarios="1"/>
  <mergeCells count="27">
    <mergeCell ref="A90:I90"/>
    <mergeCell ref="A91:I91"/>
    <mergeCell ref="C122:G122"/>
    <mergeCell ref="C123:G123"/>
    <mergeCell ref="A92:I92"/>
    <mergeCell ref="A93:I93"/>
    <mergeCell ref="A94:I94"/>
    <mergeCell ref="C119:E119"/>
    <mergeCell ref="C120:G120"/>
    <mergeCell ref="C121:G121"/>
    <mergeCell ref="A77:C77"/>
    <mergeCell ref="D77:H77"/>
    <mergeCell ref="A78:C78"/>
    <mergeCell ref="D78:H78"/>
    <mergeCell ref="A79:C79"/>
    <mergeCell ref="D79:H79"/>
    <mergeCell ref="A74:C74"/>
    <mergeCell ref="D74:H74"/>
    <mergeCell ref="A75:C75"/>
    <mergeCell ref="D75:H75"/>
    <mergeCell ref="A76:C76"/>
    <mergeCell ref="D76:H76"/>
    <mergeCell ref="A1:J1"/>
    <mergeCell ref="A72:C72"/>
    <mergeCell ref="D72:H72"/>
    <mergeCell ref="A73:C73"/>
    <mergeCell ref="D73:H73"/>
  </mergeCells>
  <pageMargins left="1.25" right="0.75" top="0.25" bottom="0.75" header="0.5" footer="0.5"/>
  <pageSetup scale="86" orientation="portrait" r:id="rId1"/>
  <headerFooter alignWithMargins="0">
    <oddFooter>&amp;L&amp;A&amp;CUniversity of Idaho&amp;RAERS Dept</oddFooter>
  </headerFooter>
  <rowBreaks count="1" manualBreakCount="1">
    <brk id="7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5"/>
  <sheetViews>
    <sheetView zoomScaleNormal="100" workbookViewId="0">
      <selection sqref="A1:J1"/>
    </sheetView>
  </sheetViews>
  <sheetFormatPr defaultRowHeight="12.75" x14ac:dyDescent="0.2"/>
  <cols>
    <col min="1" max="1" width="26.7109375" customWidth="1"/>
    <col min="2" max="2" width="2" customWidth="1"/>
    <col min="3" max="3" width="11.7109375" customWidth="1"/>
    <col min="4" max="4" width="1.140625" customWidth="1"/>
    <col min="5" max="5" width="10.7109375" style="1" customWidth="1"/>
    <col min="6" max="6" width="1.5703125" customWidth="1"/>
    <col min="7" max="7" width="10.7109375" customWidth="1"/>
    <col min="8" max="8" width="1.7109375" customWidth="1"/>
    <col min="9" max="9" width="16.7109375" style="8" customWidth="1"/>
    <col min="10" max="10" width="1.5703125" customWidth="1"/>
    <col min="11" max="11" width="1" customWidth="1"/>
    <col min="12" max="12" width="11.7109375" customWidth="1"/>
  </cols>
  <sheetData>
    <row r="1" spans="1:14" ht="30" customHeight="1" x14ac:dyDescent="0.2">
      <c r="A1" s="340" t="s">
        <v>280</v>
      </c>
      <c r="B1" s="340"/>
      <c r="C1" s="340"/>
      <c r="D1" s="340"/>
      <c r="E1" s="340"/>
      <c r="F1" s="340"/>
      <c r="G1" s="340"/>
      <c r="H1" s="340"/>
      <c r="I1" s="340"/>
      <c r="J1" s="340"/>
      <c r="L1" s="259" t="s">
        <v>295</v>
      </c>
      <c r="M1" s="177"/>
    </row>
    <row r="2" spans="1:14" ht="3.75" customHeight="1" x14ac:dyDescent="0.2">
      <c r="A2" s="3"/>
      <c r="B2" s="3"/>
      <c r="C2" s="3"/>
      <c r="D2" s="3"/>
      <c r="E2" s="4"/>
      <c r="F2" s="3"/>
      <c r="G2" s="3"/>
      <c r="H2" s="3"/>
      <c r="I2" s="7"/>
      <c r="J2" s="3"/>
      <c r="M2" s="8"/>
    </row>
    <row r="3" spans="1:14" ht="15" x14ac:dyDescent="0.2">
      <c r="A3" s="32"/>
      <c r="B3" s="32"/>
      <c r="C3" s="33" t="s">
        <v>2</v>
      </c>
      <c r="D3" s="34"/>
      <c r="E3" s="35"/>
      <c r="F3" s="34"/>
      <c r="G3" s="34" t="s">
        <v>5</v>
      </c>
      <c r="H3" s="34"/>
      <c r="I3" s="10" t="s">
        <v>8</v>
      </c>
      <c r="J3" s="2"/>
      <c r="L3" s="8"/>
      <c r="M3" s="177"/>
      <c r="N3" s="8"/>
    </row>
    <row r="4" spans="1:14" ht="15" x14ac:dyDescent="0.2">
      <c r="A4" s="36" t="s">
        <v>1</v>
      </c>
      <c r="B4" s="32"/>
      <c r="C4" s="33" t="s">
        <v>3</v>
      </c>
      <c r="D4" s="34"/>
      <c r="E4" s="35" t="s">
        <v>4</v>
      </c>
      <c r="F4" s="34"/>
      <c r="G4" s="34" t="s">
        <v>6</v>
      </c>
      <c r="H4" s="34"/>
      <c r="I4" s="10" t="s">
        <v>7</v>
      </c>
      <c r="J4" s="2"/>
      <c r="L4" s="8"/>
      <c r="M4" s="177"/>
      <c r="N4" s="8"/>
    </row>
    <row r="5" spans="1:14" ht="5.25" customHeight="1" x14ac:dyDescent="0.2">
      <c r="A5" s="21"/>
      <c r="B5" s="13"/>
      <c r="C5" s="13"/>
      <c r="D5" s="13"/>
      <c r="E5" s="14"/>
      <c r="F5" s="13"/>
      <c r="G5" s="13"/>
      <c r="H5" s="13"/>
      <c r="I5" s="5"/>
      <c r="J5" s="5"/>
      <c r="L5" s="8"/>
      <c r="M5" s="8"/>
      <c r="N5" s="8"/>
    </row>
    <row r="6" spans="1:14" x14ac:dyDescent="0.2">
      <c r="A6" s="29" t="s">
        <v>0</v>
      </c>
      <c r="B6" s="11"/>
      <c r="C6" s="11"/>
      <c r="D6" s="11"/>
      <c r="E6" s="12"/>
      <c r="F6" s="11"/>
      <c r="G6" s="11"/>
      <c r="H6" s="11"/>
      <c r="I6" s="2"/>
      <c r="J6" s="2"/>
      <c r="L6" s="8"/>
      <c r="M6" s="205"/>
      <c r="N6" s="8"/>
    </row>
    <row r="7" spans="1:14" x14ac:dyDescent="0.2">
      <c r="A7" s="38" t="s">
        <v>87</v>
      </c>
      <c r="B7" s="15"/>
      <c r="C7" s="38">
        <v>6</v>
      </c>
      <c r="D7" s="15"/>
      <c r="E7" s="39" t="s">
        <v>83</v>
      </c>
      <c r="F7" s="15"/>
      <c r="G7" s="219">
        <v>135</v>
      </c>
      <c r="H7" s="75"/>
      <c r="I7" s="78">
        <f>C7*G7</f>
        <v>810</v>
      </c>
      <c r="J7" s="68"/>
      <c r="L7" s="69"/>
      <c r="M7" s="206"/>
      <c r="N7" s="8"/>
    </row>
    <row r="8" spans="1:14" ht="6.75" customHeight="1" x14ac:dyDescent="0.2">
      <c r="A8" s="75"/>
      <c r="B8" s="75"/>
      <c r="C8" s="75"/>
      <c r="D8" s="75"/>
      <c r="E8" s="79"/>
      <c r="F8" s="75"/>
      <c r="G8" s="80"/>
      <c r="H8" s="75"/>
      <c r="I8" s="78"/>
      <c r="J8" s="68"/>
      <c r="L8" s="69"/>
      <c r="M8" s="69"/>
      <c r="N8" s="69"/>
    </row>
    <row r="9" spans="1:14" x14ac:dyDescent="0.2">
      <c r="A9" s="29" t="s">
        <v>11</v>
      </c>
      <c r="B9" s="81"/>
      <c r="C9" s="81"/>
      <c r="D9" s="81"/>
      <c r="E9" s="82"/>
      <c r="F9" s="81"/>
      <c r="G9" s="83"/>
      <c r="H9" s="81"/>
      <c r="I9" s="84"/>
      <c r="J9" s="2"/>
      <c r="L9" s="8"/>
      <c r="M9" s="8"/>
      <c r="N9" s="8"/>
    </row>
    <row r="10" spans="1:14" ht="6.75" customHeight="1" x14ac:dyDescent="0.2">
      <c r="A10" s="81"/>
      <c r="B10" s="81"/>
      <c r="C10" s="81"/>
      <c r="D10" s="81"/>
      <c r="E10" s="82"/>
      <c r="F10" s="81"/>
      <c r="G10" s="83"/>
      <c r="H10" s="81"/>
      <c r="I10" s="84"/>
      <c r="J10" s="2"/>
      <c r="L10" s="8"/>
      <c r="M10" s="8"/>
      <c r="N10" s="8"/>
    </row>
    <row r="11" spans="1:14" x14ac:dyDescent="0.2">
      <c r="A11" s="192" t="s">
        <v>12</v>
      </c>
      <c r="B11" s="81"/>
      <c r="C11" s="81"/>
      <c r="D11" s="81"/>
      <c r="E11" s="82"/>
      <c r="F11" s="81"/>
      <c r="G11" s="83"/>
      <c r="H11" s="81"/>
      <c r="I11" s="85">
        <f>SUM(I12:I13)</f>
        <v>0</v>
      </c>
      <c r="J11" s="2"/>
      <c r="L11" s="8"/>
      <c r="M11" s="8"/>
      <c r="N11" s="8"/>
    </row>
    <row r="12" spans="1:14" x14ac:dyDescent="0.2">
      <c r="A12" s="70"/>
      <c r="B12" s="81"/>
      <c r="C12" s="70"/>
      <c r="D12" s="81"/>
      <c r="E12" s="73"/>
      <c r="F12" s="81"/>
      <c r="G12" s="220"/>
      <c r="H12" s="81"/>
      <c r="I12" s="84">
        <f>C12*G12</f>
        <v>0</v>
      </c>
      <c r="J12" s="2"/>
      <c r="L12" s="8"/>
      <c r="M12" s="8"/>
      <c r="N12" s="8"/>
    </row>
    <row r="13" spans="1:14" x14ac:dyDescent="0.2">
      <c r="A13" s="70"/>
      <c r="B13" s="81"/>
      <c r="C13" s="70"/>
      <c r="D13" s="81"/>
      <c r="E13" s="73"/>
      <c r="F13" s="81"/>
      <c r="G13" s="220"/>
      <c r="H13" s="81"/>
      <c r="I13" s="84">
        <f>C13*G13</f>
        <v>0</v>
      </c>
      <c r="J13" s="2"/>
      <c r="L13" s="8"/>
      <c r="M13" s="8"/>
      <c r="N13" s="8"/>
    </row>
    <row r="14" spans="1:14" ht="7.5" customHeight="1" x14ac:dyDescent="0.2">
      <c r="A14" s="81"/>
      <c r="B14" s="81"/>
      <c r="C14" s="81"/>
      <c r="D14" s="81"/>
      <c r="E14" s="82"/>
      <c r="F14" s="81"/>
      <c r="G14" s="83"/>
      <c r="H14" s="81"/>
      <c r="I14" s="84"/>
      <c r="J14" s="2"/>
      <c r="L14" s="8"/>
      <c r="M14" s="8"/>
      <c r="N14" s="8"/>
    </row>
    <row r="15" spans="1:14" x14ac:dyDescent="0.2">
      <c r="A15" s="192" t="s">
        <v>13</v>
      </c>
      <c r="B15" s="81"/>
      <c r="C15" s="81"/>
      <c r="D15" s="81"/>
      <c r="E15" s="82"/>
      <c r="F15" s="81"/>
      <c r="G15" s="83"/>
      <c r="H15" s="81"/>
      <c r="I15" s="85">
        <f>SUM(I16:I22)</f>
        <v>97.67</v>
      </c>
      <c r="J15" s="2"/>
      <c r="L15" s="8"/>
      <c r="M15" s="8"/>
      <c r="N15" s="8"/>
    </row>
    <row r="16" spans="1:14" x14ac:dyDescent="0.2">
      <c r="A16" s="70" t="s">
        <v>147</v>
      </c>
      <c r="B16" s="11"/>
      <c r="C16" s="40">
        <v>104</v>
      </c>
      <c r="D16" s="11"/>
      <c r="E16" s="41" t="s">
        <v>32</v>
      </c>
      <c r="F16" s="11"/>
      <c r="G16" s="218">
        <v>0.53</v>
      </c>
      <c r="H16" s="81"/>
      <c r="I16" s="84">
        <f t="shared" ref="I16:I22" si="0">C16*G16</f>
        <v>55.120000000000005</v>
      </c>
      <c r="J16" s="2"/>
      <c r="L16" s="8"/>
      <c r="M16" s="8"/>
      <c r="N16" s="8"/>
    </row>
    <row r="17" spans="1:14" x14ac:dyDescent="0.2">
      <c r="A17" s="40" t="s">
        <v>14</v>
      </c>
      <c r="B17" s="11"/>
      <c r="C17" s="40">
        <v>60</v>
      </c>
      <c r="D17" s="11"/>
      <c r="E17" s="41" t="s">
        <v>32</v>
      </c>
      <c r="F17" s="11"/>
      <c r="G17" s="218">
        <v>0.44</v>
      </c>
      <c r="H17" s="81"/>
      <c r="I17" s="84">
        <f t="shared" si="0"/>
        <v>26.4</v>
      </c>
      <c r="J17" s="2"/>
      <c r="L17" s="8"/>
      <c r="M17" s="8"/>
      <c r="N17" s="8"/>
    </row>
    <row r="18" spans="1:14" x14ac:dyDescent="0.2">
      <c r="A18" s="40" t="s">
        <v>146</v>
      </c>
      <c r="B18" s="11"/>
      <c r="C18" s="40">
        <v>22</v>
      </c>
      <c r="D18" s="11"/>
      <c r="E18" s="41" t="s">
        <v>32</v>
      </c>
      <c r="F18" s="11"/>
      <c r="G18" s="218">
        <v>0.55000000000000004</v>
      </c>
      <c r="H18" s="81"/>
      <c r="I18" s="86">
        <f t="shared" si="0"/>
        <v>12.100000000000001</v>
      </c>
      <c r="J18" s="2"/>
      <c r="L18" s="8"/>
      <c r="M18" s="8"/>
      <c r="N18" s="8"/>
    </row>
    <row r="19" spans="1:14" x14ac:dyDescent="0.2">
      <c r="A19" s="70" t="s">
        <v>15</v>
      </c>
      <c r="B19" s="11"/>
      <c r="C19" s="40">
        <v>15</v>
      </c>
      <c r="D19" s="11"/>
      <c r="E19" s="73" t="s">
        <v>32</v>
      </c>
      <c r="F19" s="11"/>
      <c r="G19" s="218">
        <v>0.27</v>
      </c>
      <c r="H19" s="81"/>
      <c r="I19" s="86">
        <f t="shared" si="0"/>
        <v>4.0500000000000007</v>
      </c>
      <c r="J19" s="2"/>
      <c r="L19" s="8"/>
      <c r="M19" s="8"/>
      <c r="N19" s="8"/>
    </row>
    <row r="20" spans="1:14" x14ac:dyDescent="0.2">
      <c r="A20" s="70"/>
      <c r="B20" s="81"/>
      <c r="C20" s="70"/>
      <c r="D20" s="81"/>
      <c r="E20" s="73"/>
      <c r="F20" s="81"/>
      <c r="G20" s="220"/>
      <c r="H20" s="81"/>
      <c r="I20" s="86">
        <f t="shared" si="0"/>
        <v>0</v>
      </c>
      <c r="J20" s="2"/>
      <c r="L20" s="8"/>
      <c r="M20" s="8"/>
      <c r="N20" s="8"/>
    </row>
    <row r="21" spans="1:14" x14ac:dyDescent="0.2">
      <c r="A21" s="70"/>
      <c r="B21" s="81"/>
      <c r="C21" s="70"/>
      <c r="D21" s="81"/>
      <c r="E21" s="73"/>
      <c r="F21" s="81"/>
      <c r="G21" s="220"/>
      <c r="H21" s="81"/>
      <c r="I21" s="86">
        <f t="shared" si="0"/>
        <v>0</v>
      </c>
      <c r="J21" s="2"/>
      <c r="L21" s="8"/>
      <c r="M21" s="8"/>
      <c r="N21" s="8"/>
    </row>
    <row r="22" spans="1:14" x14ac:dyDescent="0.2">
      <c r="A22" s="70"/>
      <c r="B22" s="81"/>
      <c r="C22" s="70"/>
      <c r="D22" s="81"/>
      <c r="E22" s="73"/>
      <c r="F22" s="81"/>
      <c r="G22" s="220"/>
      <c r="H22" s="81"/>
      <c r="I22" s="86">
        <f t="shared" si="0"/>
        <v>0</v>
      </c>
      <c r="J22" s="2"/>
      <c r="L22" s="8"/>
      <c r="M22" s="8"/>
      <c r="N22" s="8"/>
    </row>
    <row r="23" spans="1:14" ht="6" customHeight="1" x14ac:dyDescent="0.2">
      <c r="A23" s="81"/>
      <c r="B23" s="81"/>
      <c r="C23" s="81"/>
      <c r="D23" s="81"/>
      <c r="E23" s="82"/>
      <c r="F23" s="81"/>
      <c r="G23" s="83"/>
      <c r="H23" s="81"/>
      <c r="I23" s="86"/>
      <c r="J23" s="2"/>
      <c r="L23" s="8"/>
      <c r="M23" s="8"/>
      <c r="N23" s="8"/>
    </row>
    <row r="24" spans="1:14" x14ac:dyDescent="0.2">
      <c r="A24" s="192" t="s">
        <v>17</v>
      </c>
      <c r="B24" s="81"/>
      <c r="C24" s="81"/>
      <c r="D24" s="81"/>
      <c r="E24" s="82"/>
      <c r="F24" s="81"/>
      <c r="G24" s="83"/>
      <c r="H24" s="81"/>
      <c r="I24" s="87">
        <f>SUM(I25:I30)</f>
        <v>19.627500000000001</v>
      </c>
      <c r="J24" s="2"/>
      <c r="L24" s="8"/>
      <c r="M24" s="8"/>
      <c r="N24" s="8"/>
    </row>
    <row r="25" spans="1:14" x14ac:dyDescent="0.2">
      <c r="A25" s="92" t="s">
        <v>217</v>
      </c>
      <c r="B25" s="11"/>
      <c r="C25" s="59">
        <v>0.75</v>
      </c>
      <c r="D25" s="11"/>
      <c r="E25" s="73" t="s">
        <v>32</v>
      </c>
      <c r="F25" s="11"/>
      <c r="G25" s="218">
        <v>14.65</v>
      </c>
      <c r="H25" s="81"/>
      <c r="I25" s="86">
        <f t="shared" ref="I25:I30" si="1">C25*G25</f>
        <v>10.987500000000001</v>
      </c>
      <c r="J25" s="2"/>
      <c r="K25" s="237"/>
      <c r="L25" s="8"/>
      <c r="M25" s="8"/>
      <c r="N25" s="8"/>
    </row>
    <row r="26" spans="1:14" x14ac:dyDescent="0.2">
      <c r="A26" s="70" t="s">
        <v>193</v>
      </c>
      <c r="B26" s="11"/>
      <c r="C26" s="59">
        <v>3</v>
      </c>
      <c r="D26" s="11"/>
      <c r="E26" s="73" t="s">
        <v>135</v>
      </c>
      <c r="F26" s="11"/>
      <c r="G26" s="218">
        <v>2.88</v>
      </c>
      <c r="H26" s="81"/>
      <c r="I26" s="86">
        <f t="shared" si="1"/>
        <v>8.64</v>
      </c>
      <c r="J26" s="2"/>
      <c r="K26" s="237"/>
      <c r="L26" s="8"/>
      <c r="M26" s="8"/>
      <c r="N26" s="8"/>
    </row>
    <row r="27" spans="1:14" x14ac:dyDescent="0.2">
      <c r="A27" s="70"/>
      <c r="B27" s="81"/>
      <c r="C27" s="88"/>
      <c r="D27" s="81"/>
      <c r="E27" s="73"/>
      <c r="F27" s="81"/>
      <c r="G27" s="220"/>
      <c r="H27" s="81"/>
      <c r="I27" s="86">
        <f t="shared" si="1"/>
        <v>0</v>
      </c>
      <c r="J27" s="2"/>
      <c r="L27" s="8"/>
      <c r="M27" s="8"/>
      <c r="N27" s="8"/>
    </row>
    <row r="28" spans="1:14" x14ac:dyDescent="0.2">
      <c r="A28" s="70"/>
      <c r="B28" s="81"/>
      <c r="C28" s="70"/>
      <c r="D28" s="81"/>
      <c r="E28" s="73"/>
      <c r="F28" s="81"/>
      <c r="G28" s="220"/>
      <c r="H28" s="81"/>
      <c r="I28" s="86">
        <f t="shared" si="1"/>
        <v>0</v>
      </c>
      <c r="J28" s="2"/>
      <c r="L28" s="8"/>
      <c r="M28" s="8"/>
      <c r="N28" s="8"/>
    </row>
    <row r="29" spans="1:14" x14ac:dyDescent="0.2">
      <c r="A29" s="70"/>
      <c r="B29" s="81"/>
      <c r="C29" s="70"/>
      <c r="D29" s="81"/>
      <c r="E29" s="73"/>
      <c r="F29" s="81"/>
      <c r="G29" s="220"/>
      <c r="H29" s="81"/>
      <c r="I29" s="86">
        <f t="shared" si="1"/>
        <v>0</v>
      </c>
      <c r="J29" s="2"/>
      <c r="L29" s="8"/>
      <c r="M29" s="8"/>
      <c r="N29" s="8"/>
    </row>
    <row r="30" spans="1:14" x14ac:dyDescent="0.2">
      <c r="A30" s="70"/>
      <c r="B30" s="81"/>
      <c r="C30" s="70"/>
      <c r="D30" s="81"/>
      <c r="E30" s="73"/>
      <c r="F30" s="81"/>
      <c r="G30" s="220"/>
      <c r="H30" s="81"/>
      <c r="I30" s="86">
        <f t="shared" si="1"/>
        <v>0</v>
      </c>
      <c r="J30" s="2"/>
      <c r="L30" s="8"/>
      <c r="M30" s="8"/>
      <c r="N30" s="8"/>
    </row>
    <row r="31" spans="1:14" ht="5.25" customHeight="1" x14ac:dyDescent="0.2">
      <c r="A31" s="81"/>
      <c r="B31" s="81"/>
      <c r="C31" s="81"/>
      <c r="D31" s="81"/>
      <c r="E31" s="82"/>
      <c r="F31" s="81"/>
      <c r="G31" s="83"/>
      <c r="H31" s="81"/>
      <c r="I31" s="86"/>
      <c r="J31" s="2"/>
      <c r="L31" s="8"/>
      <c r="M31" s="8"/>
      <c r="N31" s="8"/>
    </row>
    <row r="32" spans="1:14" x14ac:dyDescent="0.2">
      <c r="A32" s="192" t="s">
        <v>35</v>
      </c>
      <c r="B32" s="81"/>
      <c r="C32" s="81"/>
      <c r="D32" s="81"/>
      <c r="E32" s="82"/>
      <c r="F32" s="81"/>
      <c r="G32" s="83"/>
      <c r="H32" s="81"/>
      <c r="I32" s="87">
        <f>SUM(I33:I38)</f>
        <v>213.5</v>
      </c>
      <c r="J32" s="2"/>
      <c r="L32" s="8"/>
      <c r="M32" s="8"/>
      <c r="N32" s="8"/>
    </row>
    <row r="33" spans="1:14" x14ac:dyDescent="0.2">
      <c r="A33" s="264" t="s">
        <v>214</v>
      </c>
      <c r="B33" s="11"/>
      <c r="C33" s="40">
        <v>1</v>
      </c>
      <c r="D33" s="11"/>
      <c r="E33" s="41" t="s">
        <v>151</v>
      </c>
      <c r="F33" s="11"/>
      <c r="G33" s="218">
        <v>7.75</v>
      </c>
      <c r="H33" s="81"/>
      <c r="I33" s="86">
        <f t="shared" ref="I33:I38" si="2">C33*G33</f>
        <v>7.75</v>
      </c>
      <c r="J33" s="2"/>
      <c r="L33" s="8"/>
      <c r="M33" s="8"/>
      <c r="N33" s="8"/>
    </row>
    <row r="34" spans="1:14" x14ac:dyDescent="0.2">
      <c r="A34" s="70" t="s">
        <v>194</v>
      </c>
      <c r="B34" s="11"/>
      <c r="C34" s="40">
        <v>3</v>
      </c>
      <c r="D34" s="11"/>
      <c r="E34" s="41" t="s">
        <v>151</v>
      </c>
      <c r="F34" s="11"/>
      <c r="G34" s="218">
        <v>17.25</v>
      </c>
      <c r="H34" s="81"/>
      <c r="I34" s="86">
        <f t="shared" si="2"/>
        <v>51.75</v>
      </c>
      <c r="J34" s="2"/>
      <c r="L34" s="8"/>
      <c r="M34" s="8"/>
      <c r="N34" s="8"/>
    </row>
    <row r="35" spans="1:14" x14ac:dyDescent="0.2">
      <c r="A35" s="40" t="s">
        <v>195</v>
      </c>
      <c r="B35" s="11"/>
      <c r="C35" s="40">
        <v>3</v>
      </c>
      <c r="D35" s="11"/>
      <c r="E35" s="41" t="s">
        <v>151</v>
      </c>
      <c r="F35" s="11"/>
      <c r="G35" s="218">
        <v>6.25</v>
      </c>
      <c r="H35" s="81"/>
      <c r="I35" s="86">
        <f t="shared" si="2"/>
        <v>18.75</v>
      </c>
      <c r="J35" s="2"/>
      <c r="L35" s="8"/>
      <c r="M35" s="8"/>
      <c r="N35" s="8"/>
    </row>
    <row r="36" spans="1:14" x14ac:dyDescent="0.2">
      <c r="A36" s="40" t="s">
        <v>196</v>
      </c>
      <c r="B36" s="11"/>
      <c r="C36" s="40">
        <v>6</v>
      </c>
      <c r="D36" s="11"/>
      <c r="E36" s="41" t="s">
        <v>83</v>
      </c>
      <c r="F36" s="11"/>
      <c r="G36" s="218">
        <v>16</v>
      </c>
      <c r="H36" s="81"/>
      <c r="I36" s="86">
        <f t="shared" si="2"/>
        <v>96</v>
      </c>
      <c r="J36" s="2"/>
      <c r="L36" s="8"/>
      <c r="M36" s="8"/>
      <c r="N36" s="8"/>
    </row>
    <row r="37" spans="1:14" x14ac:dyDescent="0.2">
      <c r="A37" s="40" t="s">
        <v>197</v>
      </c>
      <c r="B37" s="11"/>
      <c r="C37" s="40">
        <v>6</v>
      </c>
      <c r="D37" s="11"/>
      <c r="E37" s="41" t="s">
        <v>83</v>
      </c>
      <c r="F37" s="11"/>
      <c r="G37" s="218">
        <v>5.25</v>
      </c>
      <c r="H37" s="81"/>
      <c r="I37" s="86">
        <f t="shared" si="2"/>
        <v>31.5</v>
      </c>
      <c r="J37" s="2"/>
      <c r="L37" s="8"/>
      <c r="M37" s="8"/>
      <c r="N37" s="8"/>
    </row>
    <row r="38" spans="1:14" x14ac:dyDescent="0.2">
      <c r="A38" s="40" t="s">
        <v>198</v>
      </c>
      <c r="B38" s="11"/>
      <c r="C38" s="40">
        <v>1</v>
      </c>
      <c r="D38" s="11"/>
      <c r="E38" s="41" t="s">
        <v>151</v>
      </c>
      <c r="F38" s="11"/>
      <c r="G38" s="218">
        <v>7.75</v>
      </c>
      <c r="H38" s="81"/>
      <c r="I38" s="86">
        <f t="shared" si="2"/>
        <v>7.75</v>
      </c>
      <c r="J38" s="2"/>
      <c r="L38" s="8"/>
      <c r="M38" s="8"/>
      <c r="N38" s="8"/>
    </row>
    <row r="39" spans="1:14" ht="6" customHeight="1" x14ac:dyDescent="0.2">
      <c r="A39" s="81"/>
      <c r="B39" s="81"/>
      <c r="C39" s="81"/>
      <c r="D39" s="81"/>
      <c r="E39" s="82"/>
      <c r="F39" s="81"/>
      <c r="G39" s="83"/>
      <c r="H39" s="81"/>
      <c r="I39" s="86"/>
      <c r="J39" s="2"/>
      <c r="L39" s="8"/>
      <c r="M39" s="8"/>
      <c r="N39" s="8"/>
    </row>
    <row r="40" spans="1:14" x14ac:dyDescent="0.2">
      <c r="A40" s="192" t="s">
        <v>18</v>
      </c>
      <c r="B40" s="81"/>
      <c r="C40" s="81"/>
      <c r="D40" s="81"/>
      <c r="E40" s="82"/>
      <c r="F40" s="81"/>
      <c r="G40" s="83"/>
      <c r="H40" s="81"/>
      <c r="I40" s="87">
        <f>SUM(I41:I43)</f>
        <v>83.47999999999999</v>
      </c>
      <c r="J40" s="2"/>
      <c r="L40" s="8"/>
      <c r="M40" s="8"/>
      <c r="N40" s="8"/>
    </row>
    <row r="41" spans="1:14" x14ac:dyDescent="0.2">
      <c r="A41" s="70" t="s">
        <v>189</v>
      </c>
      <c r="B41" s="81"/>
      <c r="C41" s="70">
        <v>1</v>
      </c>
      <c r="D41" s="81"/>
      <c r="E41" s="73" t="s">
        <v>151</v>
      </c>
      <c r="F41" s="81"/>
      <c r="G41" s="218">
        <v>16</v>
      </c>
      <c r="H41" s="81"/>
      <c r="I41" s="86">
        <f>C41*G41</f>
        <v>16</v>
      </c>
      <c r="J41" s="2"/>
      <c r="L41" s="8"/>
      <c r="M41" s="8"/>
      <c r="N41" s="8"/>
    </row>
    <row r="42" spans="1:14" x14ac:dyDescent="0.2">
      <c r="A42" s="70" t="s">
        <v>99</v>
      </c>
      <c r="B42" s="81"/>
      <c r="C42" s="70">
        <v>28</v>
      </c>
      <c r="D42" s="81"/>
      <c r="E42" s="73" t="s">
        <v>154</v>
      </c>
      <c r="F42" s="81"/>
      <c r="G42" s="218">
        <v>0.51</v>
      </c>
      <c r="H42" s="81"/>
      <c r="I42" s="86">
        <f>C42*G42</f>
        <v>14.280000000000001</v>
      </c>
      <c r="J42" s="2"/>
      <c r="L42" s="8"/>
      <c r="M42" s="8"/>
      <c r="N42" s="8"/>
    </row>
    <row r="43" spans="1:14" x14ac:dyDescent="0.2">
      <c r="A43" s="70" t="s">
        <v>153</v>
      </c>
      <c r="B43" s="81"/>
      <c r="C43" s="70">
        <v>28</v>
      </c>
      <c r="D43" s="81"/>
      <c r="E43" s="73" t="s">
        <v>154</v>
      </c>
      <c r="F43" s="81"/>
      <c r="G43" s="220">
        <v>1.9</v>
      </c>
      <c r="H43" s="81"/>
      <c r="I43" s="86">
        <f>C43*G43</f>
        <v>53.199999999999996</v>
      </c>
      <c r="J43" s="2"/>
      <c r="L43" s="8"/>
      <c r="M43" s="8"/>
      <c r="N43" s="8"/>
    </row>
    <row r="44" spans="1:14" ht="4.5" customHeight="1" x14ac:dyDescent="0.2">
      <c r="A44" s="193"/>
      <c r="B44" s="189"/>
      <c r="C44" s="193"/>
      <c r="D44" s="189"/>
      <c r="E44" s="194"/>
      <c r="F44" s="189"/>
      <c r="G44" s="195"/>
      <c r="H44" s="81"/>
      <c r="I44" s="86"/>
      <c r="J44" s="2"/>
      <c r="L44" s="8"/>
      <c r="M44" s="8"/>
      <c r="N44" s="8"/>
    </row>
    <row r="45" spans="1:14" x14ac:dyDescent="0.2">
      <c r="A45" s="192" t="s">
        <v>117</v>
      </c>
      <c r="B45" s="81"/>
      <c r="C45" s="81"/>
      <c r="D45" s="81"/>
      <c r="E45" s="82"/>
      <c r="F45" s="81"/>
      <c r="G45" s="83"/>
      <c r="H45" s="81"/>
      <c r="I45" s="87">
        <f>SUM(I46:I50)</f>
        <v>7.6150000000000002</v>
      </c>
      <c r="J45" s="2"/>
      <c r="L45" s="8"/>
      <c r="M45" s="8"/>
      <c r="N45" s="8"/>
    </row>
    <row r="46" spans="1:14" x14ac:dyDescent="0.2">
      <c r="A46" s="70" t="s">
        <v>160</v>
      </c>
      <c r="B46" s="81"/>
      <c r="C46" s="70">
        <v>2.08</v>
      </c>
      <c r="D46" s="81"/>
      <c r="E46" s="73" t="s">
        <v>104</v>
      </c>
      <c r="F46" s="81"/>
      <c r="G46" s="218">
        <v>2.5</v>
      </c>
      <c r="H46" s="81"/>
      <c r="I46" s="86">
        <f>C46*G46</f>
        <v>5.2</v>
      </c>
      <c r="J46" s="2"/>
      <c r="L46" s="8"/>
      <c r="M46" s="8"/>
      <c r="N46" s="8"/>
    </row>
    <row r="47" spans="1:14" x14ac:dyDescent="0.2">
      <c r="A47" s="70" t="s">
        <v>161</v>
      </c>
      <c r="B47" s="81"/>
      <c r="C47" s="70">
        <v>0</v>
      </c>
      <c r="D47" s="81"/>
      <c r="E47" s="73" t="s">
        <v>104</v>
      </c>
      <c r="F47" s="81"/>
      <c r="G47" s="218">
        <v>2.35</v>
      </c>
      <c r="H47" s="81"/>
      <c r="I47" s="86">
        <f>C47*G47</f>
        <v>0</v>
      </c>
      <c r="J47" s="2"/>
      <c r="L47" s="8"/>
      <c r="M47" s="8"/>
      <c r="N47" s="8"/>
    </row>
    <row r="48" spans="1:14" x14ac:dyDescent="0.2">
      <c r="A48" s="70" t="s">
        <v>162</v>
      </c>
      <c r="B48" s="81"/>
      <c r="C48" s="70">
        <v>0.1</v>
      </c>
      <c r="D48" s="81"/>
      <c r="E48" s="73" t="s">
        <v>104</v>
      </c>
      <c r="F48" s="81"/>
      <c r="G48" s="218">
        <v>2.85</v>
      </c>
      <c r="H48" s="81"/>
      <c r="I48" s="86">
        <f>C48*G48</f>
        <v>0.28500000000000003</v>
      </c>
      <c r="J48" s="2"/>
      <c r="L48" s="8"/>
      <c r="M48" s="8"/>
      <c r="N48" s="8"/>
    </row>
    <row r="49" spans="1:14" x14ac:dyDescent="0.2">
      <c r="A49" s="92" t="s">
        <v>119</v>
      </c>
      <c r="B49" s="81"/>
      <c r="C49" s="70">
        <v>1</v>
      </c>
      <c r="D49" s="81"/>
      <c r="E49" s="73" t="s">
        <v>151</v>
      </c>
      <c r="F49" s="81"/>
      <c r="G49" s="218">
        <v>0.81</v>
      </c>
      <c r="H49" s="81"/>
      <c r="I49" s="86">
        <f>C49*G49</f>
        <v>0.81</v>
      </c>
      <c r="J49" s="2"/>
      <c r="L49" s="8"/>
      <c r="M49" s="8"/>
      <c r="N49" s="8"/>
    </row>
    <row r="50" spans="1:14" x14ac:dyDescent="0.2">
      <c r="A50" s="92" t="s">
        <v>163</v>
      </c>
      <c r="B50" s="81"/>
      <c r="C50" s="70">
        <v>1</v>
      </c>
      <c r="D50" s="81"/>
      <c r="E50" s="73" t="s">
        <v>151</v>
      </c>
      <c r="F50" s="81"/>
      <c r="G50" s="218">
        <v>1.32</v>
      </c>
      <c r="H50" s="81"/>
      <c r="I50" s="86">
        <f>C50*G50</f>
        <v>1.32</v>
      </c>
      <c r="J50" s="2"/>
      <c r="L50" s="8"/>
      <c r="M50" s="8"/>
      <c r="N50" s="8"/>
    </row>
    <row r="51" spans="1:14" ht="3.75" customHeight="1" x14ac:dyDescent="0.2">
      <c r="A51" s="193"/>
      <c r="B51" s="189"/>
      <c r="C51" s="193"/>
      <c r="D51" s="189"/>
      <c r="E51" s="194"/>
      <c r="F51" s="189"/>
      <c r="G51" s="222"/>
      <c r="H51" s="81"/>
      <c r="I51" s="86"/>
      <c r="J51" s="2"/>
      <c r="L51" s="8"/>
      <c r="M51" s="8"/>
      <c r="N51" s="8"/>
    </row>
    <row r="52" spans="1:14" x14ac:dyDescent="0.2">
      <c r="A52" s="192" t="s">
        <v>118</v>
      </c>
      <c r="B52" s="81"/>
      <c r="C52" s="81"/>
      <c r="D52" s="81"/>
      <c r="E52" s="82"/>
      <c r="F52" s="81"/>
      <c r="G52" s="221"/>
      <c r="H52" s="81"/>
      <c r="I52" s="87">
        <f>SUM(I53:I55)</f>
        <v>35.89</v>
      </c>
      <c r="J52" s="2"/>
      <c r="L52" s="8"/>
      <c r="M52" s="8"/>
      <c r="N52" s="8"/>
    </row>
    <row r="53" spans="1:14" x14ac:dyDescent="0.2">
      <c r="A53" s="70" t="s">
        <v>157</v>
      </c>
      <c r="B53" s="81"/>
      <c r="C53" s="70">
        <v>0.82</v>
      </c>
      <c r="D53" s="81"/>
      <c r="E53" s="73" t="s">
        <v>34</v>
      </c>
      <c r="F53" s="81"/>
      <c r="G53" s="218">
        <v>18.5</v>
      </c>
      <c r="H53" s="81"/>
      <c r="I53" s="86">
        <f>C53*G53</f>
        <v>15.17</v>
      </c>
      <c r="J53" s="2"/>
      <c r="L53" s="8"/>
      <c r="M53" s="8"/>
      <c r="N53" s="8"/>
    </row>
    <row r="54" spans="1:14" x14ac:dyDescent="0.2">
      <c r="A54" s="264" t="s">
        <v>211</v>
      </c>
      <c r="B54" s="81"/>
      <c r="C54" s="70">
        <v>1.1200000000000001</v>
      </c>
      <c r="D54" s="81"/>
      <c r="E54" s="73" t="s">
        <v>34</v>
      </c>
      <c r="F54" s="81"/>
      <c r="G54" s="218">
        <v>18.5</v>
      </c>
      <c r="H54" s="81"/>
      <c r="I54" s="86">
        <f>C54*G54</f>
        <v>20.720000000000002</v>
      </c>
      <c r="J54" s="2"/>
      <c r="L54" s="8"/>
      <c r="M54" s="8"/>
      <c r="N54" s="8"/>
    </row>
    <row r="55" spans="1:14" x14ac:dyDescent="0.2">
      <c r="A55" s="70" t="s">
        <v>159</v>
      </c>
      <c r="B55" s="81"/>
      <c r="C55" s="70">
        <v>0</v>
      </c>
      <c r="D55" s="81"/>
      <c r="E55" s="73" t="s">
        <v>34</v>
      </c>
      <c r="F55" s="81"/>
      <c r="G55" s="218">
        <v>9.5500000000000007</v>
      </c>
      <c r="H55" s="81"/>
      <c r="I55" s="86">
        <f>C55*G55</f>
        <v>0</v>
      </c>
      <c r="J55" s="2"/>
      <c r="L55" s="8"/>
      <c r="M55" s="8"/>
      <c r="N55" s="8"/>
    </row>
    <row r="56" spans="1:14" ht="5.25" customHeight="1" x14ac:dyDescent="0.2">
      <c r="A56" s="81"/>
      <c r="B56" s="81"/>
      <c r="C56" s="81"/>
      <c r="D56" s="81"/>
      <c r="E56" s="82"/>
      <c r="F56" s="81"/>
      <c r="G56" s="83"/>
      <c r="H56" s="81"/>
      <c r="I56" s="86"/>
      <c r="J56" s="2"/>
      <c r="L56" s="8"/>
      <c r="M56" s="8"/>
      <c r="N56" s="8"/>
    </row>
    <row r="57" spans="1:14" x14ac:dyDescent="0.2">
      <c r="A57" s="192" t="s">
        <v>120</v>
      </c>
      <c r="B57" s="81"/>
      <c r="C57" s="81"/>
      <c r="D57" s="81"/>
      <c r="E57" s="82"/>
      <c r="F57" s="81"/>
      <c r="G57" s="83"/>
      <c r="H57" s="81"/>
      <c r="I57" s="87">
        <f>SUM(I58:I59)</f>
        <v>0</v>
      </c>
      <c r="J57" s="2"/>
      <c r="L57" s="8"/>
      <c r="M57" s="8"/>
      <c r="N57" s="8"/>
    </row>
    <row r="58" spans="1:14" x14ac:dyDescent="0.2">
      <c r="A58" s="70"/>
      <c r="B58" s="81"/>
      <c r="C58" s="70"/>
      <c r="D58" s="81"/>
      <c r="E58" s="73"/>
      <c r="F58" s="81"/>
      <c r="G58" s="174"/>
      <c r="H58" s="81"/>
      <c r="I58" s="86">
        <f>C58*G58</f>
        <v>0</v>
      </c>
      <c r="J58" s="2"/>
      <c r="L58" s="8"/>
      <c r="M58" s="8"/>
      <c r="N58" s="8"/>
    </row>
    <row r="59" spans="1:14" x14ac:dyDescent="0.2">
      <c r="A59" s="70"/>
      <c r="B59" s="81"/>
      <c r="C59" s="70"/>
      <c r="D59" s="81"/>
      <c r="E59" s="73"/>
      <c r="F59" s="81"/>
      <c r="G59" s="174"/>
      <c r="H59" s="81"/>
      <c r="I59" s="86">
        <f>C59*G59</f>
        <v>0</v>
      </c>
      <c r="J59" s="2"/>
      <c r="L59" s="8"/>
      <c r="M59" s="8"/>
      <c r="N59" s="8"/>
    </row>
    <row r="60" spans="1:14" ht="5.25" customHeight="1" x14ac:dyDescent="0.2">
      <c r="A60" s="193"/>
      <c r="B60" s="189"/>
      <c r="C60" s="193"/>
      <c r="D60" s="189"/>
      <c r="E60" s="194"/>
      <c r="F60" s="189"/>
      <c r="G60" s="195"/>
      <c r="H60" s="81"/>
      <c r="I60" s="86"/>
      <c r="J60" s="2"/>
      <c r="L60" s="8"/>
      <c r="M60" s="8"/>
      <c r="N60" s="8"/>
    </row>
    <row r="61" spans="1:14" x14ac:dyDescent="0.2">
      <c r="A61" s="192" t="s">
        <v>19</v>
      </c>
      <c r="B61" s="81"/>
      <c r="C61" s="81"/>
      <c r="D61" s="81"/>
      <c r="E61" s="82"/>
      <c r="F61" s="81"/>
      <c r="G61" s="83"/>
      <c r="H61" s="81"/>
      <c r="I61" s="87">
        <f>SUM(I62:I63)</f>
        <v>0</v>
      </c>
      <c r="J61" s="2"/>
      <c r="L61" s="8"/>
      <c r="M61" s="8"/>
      <c r="N61" s="8"/>
    </row>
    <row r="62" spans="1:14" x14ac:dyDescent="0.2">
      <c r="A62" s="70"/>
      <c r="B62" s="81"/>
      <c r="C62" s="70"/>
      <c r="D62" s="81"/>
      <c r="E62" s="73"/>
      <c r="F62" s="81"/>
      <c r="G62" s="174"/>
      <c r="H62" s="81"/>
      <c r="I62" s="86">
        <f>C62*G62</f>
        <v>0</v>
      </c>
      <c r="J62" s="2"/>
      <c r="L62" s="8"/>
      <c r="M62" s="8"/>
      <c r="N62" s="8"/>
    </row>
    <row r="63" spans="1:14" x14ac:dyDescent="0.2">
      <c r="A63" s="70"/>
      <c r="B63" s="81"/>
      <c r="C63" s="70"/>
      <c r="D63" s="81"/>
      <c r="E63" s="73"/>
      <c r="F63" s="81"/>
      <c r="G63" s="176"/>
      <c r="H63" s="81"/>
      <c r="I63" s="86">
        <f>C63*G63</f>
        <v>0</v>
      </c>
      <c r="J63" s="2"/>
      <c r="L63" s="8"/>
      <c r="M63" s="8"/>
      <c r="N63" s="8"/>
    </row>
    <row r="64" spans="1:14" ht="4.5" customHeight="1" x14ac:dyDescent="0.2">
      <c r="A64" s="189"/>
      <c r="B64" s="189"/>
      <c r="C64" s="189"/>
      <c r="D64" s="189"/>
      <c r="E64" s="185"/>
      <c r="F64" s="189"/>
      <c r="G64" s="186"/>
      <c r="H64" s="81"/>
      <c r="I64" s="86"/>
      <c r="J64" s="2"/>
      <c r="L64" s="8"/>
      <c r="M64" s="8"/>
      <c r="N64" s="8"/>
    </row>
    <row r="65" spans="1:15" x14ac:dyDescent="0.2">
      <c r="A65" s="177" t="s">
        <v>213</v>
      </c>
      <c r="B65" s="81"/>
      <c r="C65" s="81"/>
      <c r="D65" s="81"/>
      <c r="E65" s="82"/>
      <c r="F65" s="81"/>
      <c r="G65" s="81"/>
      <c r="H65" s="81"/>
      <c r="I65" s="218">
        <v>10.220000000000001</v>
      </c>
      <c r="J65" s="2"/>
      <c r="L65" s="8"/>
      <c r="M65" s="8"/>
      <c r="N65" s="8"/>
    </row>
    <row r="66" spans="1:15" ht="5.25" customHeight="1" x14ac:dyDescent="0.2">
      <c r="A66" s="81"/>
      <c r="B66" s="81"/>
      <c r="C66" s="81"/>
      <c r="D66" s="81"/>
      <c r="E66" s="82"/>
      <c r="F66" s="81"/>
      <c r="G66" s="81"/>
      <c r="H66" s="81"/>
      <c r="I66" s="86"/>
      <c r="J66" s="2"/>
      <c r="L66" s="8"/>
      <c r="M66" s="8"/>
      <c r="N66" s="8"/>
    </row>
    <row r="67" spans="1:15" x14ac:dyDescent="0.2">
      <c r="A67" s="192" t="s">
        <v>22</v>
      </c>
      <c r="B67" s="81"/>
      <c r="C67" s="81"/>
      <c r="D67" s="81"/>
      <c r="E67" s="82"/>
      <c r="F67" s="81"/>
      <c r="G67" s="81"/>
      <c r="H67" s="81"/>
      <c r="I67" s="86">
        <f>SUM(I11:I65)-(I11+I15+I24+I32+I40+I45+I52+I57+I61)</f>
        <v>468.00250000000005</v>
      </c>
      <c r="J67" s="2"/>
      <c r="M67" s="8"/>
      <c r="N67" s="8"/>
    </row>
    <row r="68" spans="1:15" x14ac:dyDescent="0.2">
      <c r="A68" s="192" t="s">
        <v>23</v>
      </c>
      <c r="B68" s="81"/>
      <c r="C68" s="81"/>
      <c r="D68" s="81"/>
      <c r="E68" s="82"/>
      <c r="F68" s="81"/>
      <c r="G68" s="81"/>
      <c r="H68" s="81"/>
      <c r="I68" s="86">
        <f>I67/C7</f>
        <v>78.00041666666668</v>
      </c>
      <c r="J68" s="2"/>
      <c r="M68" s="8"/>
      <c r="N68" s="8"/>
    </row>
    <row r="69" spans="1:15" ht="5.25" customHeight="1" x14ac:dyDescent="0.2">
      <c r="A69" s="81"/>
      <c r="B69" s="81"/>
      <c r="C69" s="81"/>
      <c r="D69" s="81"/>
      <c r="E69" s="82"/>
      <c r="F69" s="81"/>
      <c r="G69" s="81"/>
      <c r="H69" s="81"/>
      <c r="I69" s="86"/>
      <c r="J69" s="2"/>
      <c r="L69" s="8"/>
      <c r="M69" s="8"/>
      <c r="N69" s="8"/>
    </row>
    <row r="70" spans="1:15" x14ac:dyDescent="0.2">
      <c r="A70" s="89" t="s">
        <v>24</v>
      </c>
      <c r="B70" s="89"/>
      <c r="C70" s="89"/>
      <c r="D70" s="89"/>
      <c r="E70" s="90"/>
      <c r="F70" s="89"/>
      <c r="G70" s="89"/>
      <c r="H70" s="89"/>
      <c r="I70" s="91">
        <f>I7-I67</f>
        <v>341.99749999999995</v>
      </c>
      <c r="J70" s="2"/>
      <c r="L70" s="8"/>
      <c r="M70" s="8"/>
      <c r="N70" s="8"/>
    </row>
    <row r="71" spans="1:15" ht="5.25" customHeight="1" x14ac:dyDescent="0.2">
      <c r="A71" s="81"/>
      <c r="B71" s="81"/>
      <c r="C71" s="81"/>
      <c r="D71" s="81"/>
      <c r="E71" s="82"/>
      <c r="F71" s="81"/>
      <c r="G71" s="81"/>
      <c r="H71" s="81"/>
      <c r="I71" s="86"/>
      <c r="J71" s="2"/>
      <c r="L71" s="8"/>
      <c r="M71" s="8"/>
      <c r="N71" s="8"/>
    </row>
    <row r="72" spans="1:15" x14ac:dyDescent="0.2">
      <c r="A72" s="29" t="s">
        <v>25</v>
      </c>
      <c r="B72" s="81"/>
      <c r="C72" s="81"/>
      <c r="D72" s="81"/>
      <c r="E72" s="82"/>
      <c r="F72" s="81"/>
      <c r="G72" s="81"/>
      <c r="H72" s="81"/>
      <c r="I72" s="86"/>
      <c r="J72" s="2"/>
      <c r="L72" s="8"/>
      <c r="M72" s="8"/>
      <c r="N72" s="8"/>
    </row>
    <row r="73" spans="1:15" ht="14.1" customHeight="1" x14ac:dyDescent="0.2">
      <c r="A73" s="336" t="s">
        <v>79</v>
      </c>
      <c r="B73" s="336"/>
      <c r="C73" s="336"/>
      <c r="D73" s="337"/>
      <c r="E73" s="337"/>
      <c r="F73" s="337"/>
      <c r="G73" s="337"/>
      <c r="H73" s="337"/>
      <c r="I73" s="218">
        <v>0.77</v>
      </c>
      <c r="J73" s="2"/>
      <c r="L73" s="8"/>
      <c r="M73" s="8"/>
      <c r="N73" s="8"/>
    </row>
    <row r="74" spans="1:15" ht="14.1" customHeight="1" x14ac:dyDescent="0.2">
      <c r="A74" s="336" t="s">
        <v>77</v>
      </c>
      <c r="B74" s="336"/>
      <c r="C74" s="336"/>
      <c r="D74" s="337"/>
      <c r="E74" s="337"/>
      <c r="F74" s="337"/>
      <c r="G74" s="337"/>
      <c r="H74" s="337"/>
      <c r="I74" s="218">
        <v>6.53</v>
      </c>
      <c r="J74" s="2"/>
      <c r="L74" s="8"/>
      <c r="M74" s="8"/>
      <c r="N74" s="8"/>
    </row>
    <row r="75" spans="1:15" ht="14.1" customHeight="1" x14ac:dyDescent="0.2">
      <c r="A75" s="324" t="s">
        <v>78</v>
      </c>
      <c r="B75" s="324"/>
      <c r="C75" s="324"/>
      <c r="D75" s="337"/>
      <c r="E75" s="337"/>
      <c r="F75" s="337"/>
      <c r="G75" s="337"/>
      <c r="H75" s="337"/>
      <c r="I75" s="232"/>
      <c r="J75" s="2"/>
      <c r="L75" s="8"/>
      <c r="M75" s="8"/>
      <c r="N75" s="8"/>
    </row>
    <row r="76" spans="1:15" ht="14.1" customHeight="1" x14ac:dyDescent="0.2">
      <c r="A76" s="324" t="s">
        <v>165</v>
      </c>
      <c r="B76" s="324"/>
      <c r="C76" s="324"/>
      <c r="D76" s="337"/>
      <c r="E76" s="337"/>
      <c r="F76" s="337"/>
      <c r="G76" s="337"/>
      <c r="H76" s="337"/>
      <c r="I76" s="218">
        <v>225</v>
      </c>
      <c r="J76" s="2"/>
      <c r="L76" s="8"/>
      <c r="M76" s="8"/>
      <c r="N76" s="8"/>
    </row>
    <row r="77" spans="1:15" ht="14.1" customHeight="1" x14ac:dyDescent="0.2">
      <c r="A77" s="324" t="s">
        <v>164</v>
      </c>
      <c r="B77" s="324"/>
      <c r="C77" s="324"/>
      <c r="D77" s="337"/>
      <c r="E77" s="337"/>
      <c r="F77" s="337"/>
      <c r="G77" s="337"/>
      <c r="H77" s="337"/>
      <c r="I77" s="218">
        <v>12</v>
      </c>
      <c r="J77" s="2"/>
      <c r="L77" s="8"/>
      <c r="M77" s="8"/>
      <c r="N77" s="8"/>
    </row>
    <row r="78" spans="1:15" ht="14.1" customHeight="1" x14ac:dyDescent="0.2">
      <c r="A78" s="324" t="s">
        <v>26</v>
      </c>
      <c r="B78" s="324"/>
      <c r="C78" s="324"/>
      <c r="D78" s="337"/>
      <c r="E78" s="337"/>
      <c r="F78" s="337"/>
      <c r="G78" s="337"/>
      <c r="H78" s="337"/>
      <c r="I78" s="218">
        <v>40</v>
      </c>
      <c r="J78" s="2"/>
      <c r="L78" s="8"/>
      <c r="M78" s="8"/>
      <c r="N78" s="8"/>
    </row>
    <row r="79" spans="1:15" ht="14.1" customHeight="1" x14ac:dyDescent="0.2">
      <c r="A79" s="339" t="s">
        <v>88</v>
      </c>
      <c r="B79" s="339"/>
      <c r="C79" s="339"/>
      <c r="D79" s="337"/>
      <c r="E79" s="337"/>
      <c r="F79" s="337"/>
      <c r="G79" s="337"/>
      <c r="H79" s="337"/>
      <c r="I79" s="218">
        <v>71.319999999999993</v>
      </c>
      <c r="J79" s="2"/>
      <c r="L79" s="8"/>
      <c r="M79" s="238">
        <v>250</v>
      </c>
      <c r="N79" s="8" t="s">
        <v>138</v>
      </c>
      <c r="O79" s="309">
        <v>5.5E-2</v>
      </c>
    </row>
    <row r="80" spans="1:15" ht="14.1" customHeight="1" x14ac:dyDescent="0.2">
      <c r="A80" s="319"/>
      <c r="B80" s="319"/>
      <c r="C80" s="319"/>
      <c r="D80" s="320"/>
      <c r="E80" s="320"/>
      <c r="F80" s="320"/>
      <c r="G80" s="320"/>
      <c r="H80" s="320"/>
      <c r="I80" s="218"/>
      <c r="J80" s="2"/>
      <c r="L80" s="8"/>
      <c r="M80" s="8"/>
      <c r="N80" s="8"/>
    </row>
    <row r="81" spans="1:14" ht="5.25" customHeight="1" x14ac:dyDescent="0.2">
      <c r="A81" s="81"/>
      <c r="B81" s="81"/>
      <c r="C81" s="81"/>
      <c r="D81" s="81"/>
      <c r="E81" s="82"/>
      <c r="F81" s="81"/>
      <c r="G81" s="81"/>
      <c r="H81" s="81"/>
      <c r="I81" s="86"/>
      <c r="J81" s="2"/>
      <c r="L81" s="8"/>
      <c r="M81" s="8"/>
      <c r="N81" s="8"/>
    </row>
    <row r="82" spans="1:14" x14ac:dyDescent="0.2">
      <c r="A82" s="192" t="s">
        <v>27</v>
      </c>
      <c r="B82" s="81"/>
      <c r="C82" s="81"/>
      <c r="D82" s="81"/>
      <c r="E82" s="82"/>
      <c r="F82" s="81"/>
      <c r="G82" s="81"/>
      <c r="H82" s="81"/>
      <c r="I82" s="86">
        <f>SUM(I72:I80)</f>
        <v>355.62</v>
      </c>
      <c r="J82" s="2"/>
      <c r="L82" s="8"/>
      <c r="M82" s="8"/>
      <c r="N82" s="8"/>
    </row>
    <row r="83" spans="1:14" x14ac:dyDescent="0.2">
      <c r="A83" s="192" t="s">
        <v>28</v>
      </c>
      <c r="B83" s="81"/>
      <c r="C83" s="81"/>
      <c r="D83" s="81"/>
      <c r="E83" s="82"/>
      <c r="F83" s="81"/>
      <c r="G83" s="81"/>
      <c r="H83" s="81"/>
      <c r="I83" s="86">
        <f>I82/C7</f>
        <v>59.27</v>
      </c>
      <c r="J83" s="2"/>
      <c r="L83" s="8"/>
      <c r="M83" s="8"/>
      <c r="N83" s="8"/>
    </row>
    <row r="84" spans="1:14" x14ac:dyDescent="0.2">
      <c r="A84" s="81"/>
      <c r="B84" s="81"/>
      <c r="C84" s="81"/>
      <c r="D84" s="81"/>
      <c r="E84" s="82"/>
      <c r="F84" s="81"/>
      <c r="G84" s="81"/>
      <c r="H84" s="81"/>
      <c r="I84" s="86"/>
      <c r="J84" s="2"/>
      <c r="L84" s="8"/>
      <c r="M84" s="8"/>
      <c r="N84" s="8"/>
    </row>
    <row r="85" spans="1:14" x14ac:dyDescent="0.2">
      <c r="A85" s="192" t="s">
        <v>29</v>
      </c>
      <c r="B85" s="81"/>
      <c r="C85" s="81"/>
      <c r="D85" s="81"/>
      <c r="E85" s="82"/>
      <c r="F85" s="81"/>
      <c r="G85" s="81"/>
      <c r="H85" s="81"/>
      <c r="I85" s="86">
        <f>I67+I82</f>
        <v>823.62250000000006</v>
      </c>
      <c r="J85" s="2"/>
      <c r="L85" s="8"/>
      <c r="M85" s="8"/>
      <c r="N85" s="8"/>
    </row>
    <row r="86" spans="1:14" x14ac:dyDescent="0.2">
      <c r="A86" s="192" t="s">
        <v>30</v>
      </c>
      <c r="B86" s="81"/>
      <c r="C86" s="81"/>
      <c r="D86" s="81"/>
      <c r="E86" s="82"/>
      <c r="F86" s="81"/>
      <c r="G86" s="81"/>
      <c r="H86" s="81"/>
      <c r="I86" s="86">
        <f>I85/C7</f>
        <v>137.27041666666668</v>
      </c>
      <c r="J86" s="2"/>
      <c r="L86" s="8"/>
      <c r="M86" s="8"/>
      <c r="N86" s="8"/>
    </row>
    <row r="87" spans="1:14" x14ac:dyDescent="0.2">
      <c r="A87" s="81"/>
      <c r="B87" s="81"/>
      <c r="C87" s="81"/>
      <c r="D87" s="81"/>
      <c r="E87" s="82"/>
      <c r="F87" s="81"/>
      <c r="G87" s="81"/>
      <c r="H87" s="81"/>
      <c r="I87" s="86"/>
      <c r="J87" s="2"/>
      <c r="L87" s="8"/>
      <c r="M87" s="8"/>
      <c r="N87" s="8"/>
    </row>
    <row r="88" spans="1:14" x14ac:dyDescent="0.2">
      <c r="A88" s="81" t="s">
        <v>31</v>
      </c>
      <c r="B88" s="81"/>
      <c r="C88" s="81"/>
      <c r="D88" s="81"/>
      <c r="E88" s="82"/>
      <c r="F88" s="81"/>
      <c r="G88" s="81"/>
      <c r="H88" s="81"/>
      <c r="I88" s="86">
        <f>I7-I85</f>
        <v>-13.622500000000059</v>
      </c>
      <c r="J88" s="2"/>
      <c r="L88" s="8"/>
      <c r="M88" s="8"/>
      <c r="N88" s="8"/>
    </row>
    <row r="89" spans="1:14" x14ac:dyDescent="0.2">
      <c r="A89" s="89"/>
      <c r="B89" s="89"/>
      <c r="C89" s="89"/>
      <c r="D89" s="89"/>
      <c r="E89" s="90"/>
      <c r="F89" s="89"/>
      <c r="G89" s="89"/>
      <c r="H89" s="89"/>
      <c r="I89" s="93"/>
      <c r="J89" s="5"/>
      <c r="L89" s="8"/>
      <c r="M89" s="8"/>
      <c r="N89" s="8"/>
    </row>
    <row r="90" spans="1:14" x14ac:dyDescent="0.2">
      <c r="A90" s="15" t="s">
        <v>91</v>
      </c>
      <c r="B90" s="15"/>
      <c r="C90" s="15"/>
      <c r="D90" s="15"/>
      <c r="E90" s="16"/>
      <c r="F90" s="15"/>
      <c r="G90" s="15"/>
      <c r="H90" s="15"/>
      <c r="I90" s="15"/>
      <c r="J90" s="15"/>
      <c r="L90" s="8"/>
      <c r="M90" s="8"/>
      <c r="N90" s="8"/>
    </row>
    <row r="91" spans="1:14" s="67" customFormat="1" x14ac:dyDescent="0.2">
      <c r="A91" s="322" t="s">
        <v>98</v>
      </c>
      <c r="B91" s="322"/>
      <c r="C91" s="322"/>
      <c r="D91" s="322"/>
      <c r="E91" s="322"/>
      <c r="F91" s="322"/>
      <c r="G91" s="322"/>
      <c r="H91" s="322"/>
      <c r="I91" s="322"/>
      <c r="J91" s="71"/>
      <c r="L91" s="69"/>
      <c r="M91" s="69"/>
      <c r="N91" s="69"/>
    </row>
    <row r="92" spans="1:14" s="67" customFormat="1" x14ac:dyDescent="0.2">
      <c r="A92" s="323"/>
      <c r="B92" s="323"/>
      <c r="C92" s="323"/>
      <c r="D92" s="323"/>
      <c r="E92" s="323"/>
      <c r="F92" s="323"/>
      <c r="G92" s="323"/>
      <c r="H92" s="323"/>
      <c r="I92" s="323"/>
      <c r="J92" s="71"/>
      <c r="L92" s="69"/>
      <c r="M92" s="69"/>
      <c r="N92" s="69"/>
    </row>
    <row r="93" spans="1:14" s="67" customFormat="1" x14ac:dyDescent="0.2">
      <c r="A93" s="325"/>
      <c r="B93" s="325"/>
      <c r="C93" s="325"/>
      <c r="D93" s="325"/>
      <c r="E93" s="325"/>
      <c r="F93" s="325"/>
      <c r="G93" s="325"/>
      <c r="H93" s="325"/>
      <c r="I93" s="325"/>
      <c r="J93" s="71"/>
      <c r="L93" s="69"/>
      <c r="M93" s="69"/>
      <c r="N93" s="69"/>
    </row>
    <row r="94" spans="1:14" s="67" customFormat="1" x14ac:dyDescent="0.2">
      <c r="A94" s="325"/>
      <c r="B94" s="325"/>
      <c r="C94" s="325"/>
      <c r="D94" s="325"/>
      <c r="E94" s="325"/>
      <c r="F94" s="325"/>
      <c r="G94" s="325"/>
      <c r="H94" s="325"/>
      <c r="I94" s="325"/>
      <c r="J94" s="71"/>
      <c r="L94" s="69"/>
      <c r="M94" s="69"/>
      <c r="N94" s="69"/>
    </row>
    <row r="95" spans="1:14" s="67" customFormat="1" x14ac:dyDescent="0.2">
      <c r="A95" s="325"/>
      <c r="B95" s="325"/>
      <c r="C95" s="325"/>
      <c r="D95" s="325"/>
      <c r="E95" s="325"/>
      <c r="F95" s="325"/>
      <c r="G95" s="325"/>
      <c r="H95" s="325"/>
      <c r="I95" s="325"/>
      <c r="J95" s="71"/>
      <c r="L95" s="69"/>
      <c r="M95" s="69"/>
      <c r="N95" s="69"/>
    </row>
    <row r="96" spans="1:14" x14ac:dyDescent="0.2">
      <c r="A96" s="11"/>
      <c r="B96" s="11"/>
      <c r="C96" s="11"/>
      <c r="D96" s="11"/>
      <c r="E96" s="12"/>
      <c r="F96" s="11"/>
      <c r="G96" s="11"/>
      <c r="H96" s="11"/>
      <c r="I96" s="11"/>
      <c r="J96" s="11"/>
      <c r="L96" s="8"/>
      <c r="M96" s="8"/>
      <c r="N96" s="8"/>
    </row>
    <row r="97" spans="1:14" x14ac:dyDescent="0.2">
      <c r="A97" s="30" t="s">
        <v>66</v>
      </c>
      <c r="B97" s="11"/>
      <c r="C97" s="20" t="s">
        <v>70</v>
      </c>
      <c r="D97" s="11"/>
      <c r="E97" s="12" t="s">
        <v>68</v>
      </c>
      <c r="F97" s="11"/>
      <c r="G97" s="20" t="s">
        <v>69</v>
      </c>
      <c r="H97" s="180"/>
      <c r="I97" s="180"/>
      <c r="J97" s="11"/>
      <c r="L97" s="8"/>
      <c r="M97" s="8"/>
      <c r="N97" s="8"/>
    </row>
    <row r="98" spans="1:14" x14ac:dyDescent="0.2">
      <c r="A98" s="11"/>
      <c r="B98" s="11"/>
      <c r="C98" s="43">
        <v>0.1</v>
      </c>
      <c r="D98" s="11"/>
      <c r="E98" s="12"/>
      <c r="F98" s="11"/>
      <c r="G98" s="43">
        <v>0.1</v>
      </c>
      <c r="H98" s="180"/>
      <c r="I98" s="180"/>
      <c r="J98" s="11"/>
      <c r="L98" s="8"/>
      <c r="M98" s="8"/>
      <c r="N98" s="8"/>
    </row>
    <row r="99" spans="1:14" x14ac:dyDescent="0.2">
      <c r="A99" s="11"/>
      <c r="B99" s="11"/>
      <c r="C99" s="22"/>
      <c r="D99" s="13"/>
      <c r="E99" s="21" t="s">
        <v>67</v>
      </c>
      <c r="F99" s="13"/>
      <c r="G99" s="22"/>
      <c r="H99" s="180"/>
      <c r="I99" s="180"/>
      <c r="J99" s="11"/>
      <c r="L99" s="8"/>
      <c r="M99" s="8"/>
      <c r="N99" s="8"/>
    </row>
    <row r="100" spans="1:14" x14ac:dyDescent="0.2">
      <c r="A100" s="31" t="s">
        <v>49</v>
      </c>
      <c r="B100" s="11"/>
      <c r="C100" s="17">
        <f>E100*(1-C98)</f>
        <v>5.4</v>
      </c>
      <c r="D100" s="18"/>
      <c r="E100" s="207">
        <f>C7</f>
        <v>6</v>
      </c>
      <c r="F100" s="18"/>
      <c r="G100" s="37">
        <f>E100*(1+G98)</f>
        <v>6.6000000000000005</v>
      </c>
      <c r="H100" s="180"/>
      <c r="I100" s="180"/>
      <c r="J100" s="11"/>
      <c r="L100" s="8"/>
      <c r="M100" s="8"/>
      <c r="N100" s="8"/>
    </row>
    <row r="101" spans="1:14" ht="4.5" customHeight="1" x14ac:dyDescent="0.2">
      <c r="A101" s="11"/>
      <c r="B101" s="11"/>
      <c r="C101" s="11"/>
      <c r="D101" s="11"/>
      <c r="E101" s="12"/>
      <c r="F101" s="11"/>
      <c r="G101" s="11"/>
      <c r="H101" s="180"/>
      <c r="I101" s="180"/>
      <c r="J101" s="11"/>
      <c r="L101" s="8"/>
      <c r="M101" s="8"/>
      <c r="N101" s="8"/>
    </row>
    <row r="102" spans="1:14" x14ac:dyDescent="0.2">
      <c r="A102" s="11" t="s">
        <v>71</v>
      </c>
      <c r="B102" s="11"/>
      <c r="C102" s="23">
        <f>$I$67/C100</f>
        <v>86.667129629629628</v>
      </c>
      <c r="D102" s="11"/>
      <c r="E102" s="23">
        <f>$I$67/E100</f>
        <v>78.00041666666668</v>
      </c>
      <c r="F102" s="11"/>
      <c r="G102" s="23">
        <f>$I$67/G100</f>
        <v>70.909469696969694</v>
      </c>
      <c r="H102" s="180"/>
      <c r="I102" s="180"/>
      <c r="J102" s="11"/>
      <c r="L102" s="8"/>
      <c r="M102" s="8"/>
      <c r="N102" s="8"/>
    </row>
    <row r="103" spans="1:14" ht="4.5" customHeight="1" x14ac:dyDescent="0.2">
      <c r="A103" s="11"/>
      <c r="B103" s="11"/>
      <c r="C103" s="11"/>
      <c r="D103" s="11"/>
      <c r="E103" s="12"/>
      <c r="F103" s="11"/>
      <c r="G103" s="11"/>
      <c r="H103" s="180"/>
      <c r="I103" s="180"/>
      <c r="J103" s="11"/>
      <c r="L103" s="8"/>
      <c r="M103" s="8"/>
      <c r="N103" s="8"/>
    </row>
    <row r="104" spans="1:14" x14ac:dyDescent="0.2">
      <c r="A104" s="11" t="s">
        <v>72</v>
      </c>
      <c r="B104" s="11"/>
      <c r="C104" s="23">
        <f>$I$82/C100</f>
        <v>65.855555555555554</v>
      </c>
      <c r="D104" s="11"/>
      <c r="E104" s="23">
        <f>$I$82/E100</f>
        <v>59.27</v>
      </c>
      <c r="F104" s="11"/>
      <c r="G104" s="23">
        <f>$I$82/G100</f>
        <v>53.881818181818176</v>
      </c>
      <c r="H104" s="180"/>
      <c r="I104" s="180"/>
      <c r="J104" s="11"/>
      <c r="L104" s="8"/>
      <c r="M104" s="8"/>
      <c r="N104" s="8"/>
    </row>
    <row r="105" spans="1:14" ht="3.75" customHeight="1" x14ac:dyDescent="0.2">
      <c r="A105" s="11"/>
      <c r="B105" s="11"/>
      <c r="C105" s="11"/>
      <c r="D105" s="11"/>
      <c r="E105" s="12"/>
      <c r="F105" s="11"/>
      <c r="G105" s="11"/>
      <c r="H105" s="180"/>
      <c r="I105" s="180"/>
      <c r="J105" s="11"/>
      <c r="L105" s="8"/>
      <c r="M105" s="8"/>
      <c r="N105" s="8"/>
    </row>
    <row r="106" spans="1:14" x14ac:dyDescent="0.2">
      <c r="A106" s="11" t="s">
        <v>73</v>
      </c>
      <c r="B106" s="11"/>
      <c r="C106" s="23">
        <f>$I$85/C100</f>
        <v>152.5226851851852</v>
      </c>
      <c r="D106" s="11"/>
      <c r="E106" s="23">
        <f>$I$85/E100</f>
        <v>137.27041666666668</v>
      </c>
      <c r="F106" s="11"/>
      <c r="G106" s="23">
        <f>$I$85/G100</f>
        <v>124.79128787878788</v>
      </c>
      <c r="H106" s="180"/>
      <c r="I106" s="180"/>
      <c r="J106" s="11"/>
      <c r="L106" s="8"/>
      <c r="M106" s="8"/>
      <c r="N106" s="8"/>
    </row>
    <row r="107" spans="1:14" ht="5.25" customHeight="1" x14ac:dyDescent="0.2">
      <c r="A107" s="15"/>
      <c r="B107" s="15"/>
      <c r="C107" s="15"/>
      <c r="D107" s="15"/>
      <c r="E107" s="16"/>
      <c r="F107" s="15"/>
      <c r="G107" s="15"/>
      <c r="H107" s="184"/>
      <c r="I107" s="184"/>
      <c r="J107" s="11"/>
      <c r="L107" s="8"/>
      <c r="M107" s="8"/>
      <c r="N107" s="8"/>
    </row>
    <row r="108" spans="1:14" x14ac:dyDescent="0.2">
      <c r="A108" s="11"/>
      <c r="B108" s="11"/>
      <c r="C108" s="11"/>
      <c r="D108" s="11"/>
      <c r="E108" s="12"/>
      <c r="F108" s="11"/>
      <c r="G108" s="11"/>
      <c r="H108" s="180"/>
      <c r="I108" s="180"/>
      <c r="J108" s="11"/>
      <c r="L108" s="8"/>
      <c r="M108" s="8"/>
      <c r="N108" s="8"/>
    </row>
    <row r="109" spans="1:14" x14ac:dyDescent="0.2">
      <c r="A109" s="11"/>
      <c r="B109" s="11"/>
      <c r="C109" s="13"/>
      <c r="D109" s="13"/>
      <c r="E109" s="14" t="s">
        <v>49</v>
      </c>
      <c r="F109" s="13"/>
      <c r="G109" s="13"/>
      <c r="H109" s="180"/>
      <c r="I109" s="180"/>
      <c r="J109" s="11"/>
      <c r="L109" s="8"/>
      <c r="M109" s="8"/>
      <c r="N109" s="8"/>
    </row>
    <row r="110" spans="1:14" x14ac:dyDescent="0.2">
      <c r="A110" s="31" t="s">
        <v>67</v>
      </c>
      <c r="B110" s="11"/>
      <c r="C110" s="26">
        <f>E110*(1-C98)</f>
        <v>121.5</v>
      </c>
      <c r="D110" s="18"/>
      <c r="E110" s="24">
        <f>G7</f>
        <v>135</v>
      </c>
      <c r="F110" s="18"/>
      <c r="G110" s="26">
        <f>E110*(1+G98)</f>
        <v>148.5</v>
      </c>
      <c r="H110" s="180"/>
      <c r="I110" s="180"/>
      <c r="J110" s="11"/>
      <c r="L110" s="8"/>
      <c r="M110" s="8"/>
      <c r="N110" s="8"/>
    </row>
    <row r="111" spans="1:14" ht="4.5" customHeight="1" x14ac:dyDescent="0.2">
      <c r="A111" s="11"/>
      <c r="B111" s="11"/>
      <c r="C111" s="11"/>
      <c r="D111" s="11"/>
      <c r="E111" s="12"/>
      <c r="F111" s="11"/>
      <c r="G111" s="11"/>
      <c r="H111" s="180"/>
      <c r="I111" s="180"/>
      <c r="J111" s="11"/>
      <c r="L111" s="8"/>
      <c r="M111" s="8"/>
      <c r="N111" s="8"/>
    </row>
    <row r="112" spans="1:14" x14ac:dyDescent="0.2">
      <c r="A112" s="11" t="s">
        <v>71</v>
      </c>
      <c r="B112" s="11"/>
      <c r="C112" s="25">
        <f>$I$67/C110</f>
        <v>3.8518724279835395</v>
      </c>
      <c r="D112" s="11"/>
      <c r="E112" s="25">
        <f>$I$67/E110</f>
        <v>3.4666851851851854</v>
      </c>
      <c r="F112" s="11"/>
      <c r="G112" s="25">
        <f>$I$67/G110</f>
        <v>3.1515319865319871</v>
      </c>
      <c r="H112" s="180"/>
      <c r="I112" s="180"/>
      <c r="J112" s="11"/>
      <c r="L112" s="8"/>
      <c r="M112" s="8"/>
      <c r="N112" s="8"/>
    </row>
    <row r="113" spans="1:14" ht="3" customHeight="1" x14ac:dyDescent="0.2">
      <c r="A113" s="11"/>
      <c r="B113" s="11"/>
      <c r="C113" s="11"/>
      <c r="D113" s="11"/>
      <c r="E113" s="12"/>
      <c r="F113" s="11"/>
      <c r="G113" s="11"/>
      <c r="H113" s="180"/>
      <c r="I113" s="180"/>
      <c r="J113" s="11"/>
      <c r="L113" s="8"/>
      <c r="M113" s="8"/>
      <c r="N113" s="8"/>
    </row>
    <row r="114" spans="1:14" x14ac:dyDescent="0.2">
      <c r="A114" s="11" t="s">
        <v>72</v>
      </c>
      <c r="B114" s="11"/>
      <c r="C114" s="25">
        <f>$I$82/C110</f>
        <v>2.9269135802469135</v>
      </c>
      <c r="D114" s="11"/>
      <c r="E114" s="25">
        <f>$I$82/E110</f>
        <v>2.6342222222222222</v>
      </c>
      <c r="F114" s="11"/>
      <c r="G114" s="25">
        <f>$I$82/G110</f>
        <v>2.3947474747474748</v>
      </c>
      <c r="H114" s="180"/>
      <c r="I114" s="180"/>
      <c r="J114" s="11"/>
      <c r="L114" s="8"/>
      <c r="M114" s="8"/>
      <c r="N114" s="8"/>
    </row>
    <row r="115" spans="1:14" ht="3.75" customHeight="1" x14ac:dyDescent="0.2">
      <c r="A115" s="11"/>
      <c r="B115" s="11"/>
      <c r="C115" s="11"/>
      <c r="D115" s="11"/>
      <c r="E115" s="12"/>
      <c r="F115" s="11"/>
      <c r="G115" s="11"/>
      <c r="H115" s="180"/>
      <c r="I115" s="180"/>
      <c r="J115" s="11"/>
      <c r="L115" s="8"/>
      <c r="M115" s="8"/>
      <c r="N115" s="8"/>
    </row>
    <row r="116" spans="1:14" x14ac:dyDescent="0.2">
      <c r="A116" s="11" t="s">
        <v>73</v>
      </c>
      <c r="B116" s="11"/>
      <c r="C116" s="25">
        <f>$I$85/C110</f>
        <v>6.778786008230453</v>
      </c>
      <c r="D116" s="11"/>
      <c r="E116" s="25">
        <f>$I$85/E110</f>
        <v>6.1009074074074077</v>
      </c>
      <c r="F116" s="11"/>
      <c r="G116" s="25">
        <f>$I$85/G110</f>
        <v>5.5462794612794619</v>
      </c>
      <c r="H116" s="180"/>
      <c r="I116" s="180"/>
      <c r="J116" s="11"/>
      <c r="L116" s="8"/>
      <c r="M116" s="8"/>
      <c r="N116" s="8"/>
    </row>
    <row r="117" spans="1:14" ht="5.25" customHeight="1" x14ac:dyDescent="0.2">
      <c r="A117" s="11"/>
      <c r="B117" s="11"/>
      <c r="C117" s="11"/>
      <c r="D117" s="11"/>
      <c r="E117" s="12"/>
      <c r="F117" s="11"/>
      <c r="G117" s="11"/>
      <c r="H117" s="180"/>
      <c r="I117" s="180"/>
      <c r="J117" s="11"/>
      <c r="L117" s="8"/>
      <c r="M117" s="8"/>
      <c r="N117" s="8"/>
    </row>
    <row r="118" spans="1:14" x14ac:dyDescent="0.2">
      <c r="A118" s="13"/>
      <c r="B118" s="13"/>
      <c r="C118" s="13"/>
      <c r="D118" s="13"/>
      <c r="E118" s="14"/>
      <c r="F118" s="13"/>
      <c r="G118" s="13"/>
      <c r="H118" s="187"/>
      <c r="I118" s="187"/>
      <c r="J118" s="11"/>
      <c r="L118" s="8"/>
      <c r="M118" s="8"/>
      <c r="N118" s="8"/>
    </row>
    <row r="119" spans="1:14" x14ac:dyDescent="0.2">
      <c r="A119" s="11"/>
      <c r="B119" s="11"/>
      <c r="C119" s="11"/>
      <c r="D119" s="11"/>
      <c r="E119" s="12"/>
      <c r="F119" s="11"/>
      <c r="G119" s="11"/>
      <c r="H119" s="11"/>
      <c r="I119" s="11"/>
      <c r="J119" s="11"/>
      <c r="L119" s="8"/>
      <c r="M119" s="8"/>
      <c r="N119" s="8"/>
    </row>
    <row r="120" spans="1:14" x14ac:dyDescent="0.2">
      <c r="A120" s="28" t="s">
        <v>76</v>
      </c>
      <c r="B120" s="11"/>
      <c r="C120" s="324"/>
      <c r="D120" s="324"/>
      <c r="E120" s="324"/>
      <c r="F120" s="45"/>
      <c r="G120" s="45"/>
      <c r="H120" s="11"/>
      <c r="I120" s="11"/>
      <c r="J120" s="11"/>
      <c r="L120" s="8"/>
      <c r="M120" s="8"/>
      <c r="N120" s="8"/>
    </row>
    <row r="121" spans="1:14" x14ac:dyDescent="0.2">
      <c r="A121" s="28" t="s">
        <v>74</v>
      </c>
      <c r="B121" s="11"/>
      <c r="C121" s="324"/>
      <c r="D121" s="324"/>
      <c r="E121" s="324"/>
      <c r="F121" s="324"/>
      <c r="G121" s="324"/>
      <c r="H121" s="11"/>
      <c r="I121" s="11"/>
      <c r="J121" s="11"/>
      <c r="L121" s="8"/>
      <c r="M121" s="8"/>
      <c r="N121" s="8"/>
    </row>
    <row r="122" spans="1:14" x14ac:dyDescent="0.2">
      <c r="A122" s="28" t="s">
        <v>75</v>
      </c>
      <c r="B122" s="11"/>
      <c r="C122" s="324"/>
      <c r="D122" s="324"/>
      <c r="E122" s="324"/>
      <c r="F122" s="324"/>
      <c r="G122" s="324"/>
      <c r="H122" s="11"/>
      <c r="I122" s="11"/>
      <c r="J122" s="11"/>
      <c r="L122" s="8"/>
      <c r="M122" s="8"/>
      <c r="N122" s="8"/>
    </row>
    <row r="123" spans="1:14" x14ac:dyDescent="0.2">
      <c r="A123" s="11"/>
      <c r="B123" s="11"/>
      <c r="C123" s="324"/>
      <c r="D123" s="324"/>
      <c r="E123" s="324"/>
      <c r="F123" s="324"/>
      <c r="G123" s="324"/>
      <c r="H123" s="11"/>
      <c r="I123" s="11"/>
      <c r="J123" s="11"/>
      <c r="L123" s="8"/>
      <c r="M123" s="8"/>
      <c r="N123" s="8"/>
    </row>
    <row r="124" spans="1:14" x14ac:dyDescent="0.2">
      <c r="A124" s="11"/>
      <c r="B124" s="11"/>
      <c r="C124" s="324"/>
      <c r="D124" s="324"/>
      <c r="E124" s="324"/>
      <c r="F124" s="324"/>
      <c r="G124" s="324"/>
      <c r="H124" s="11"/>
      <c r="I124" s="11"/>
      <c r="J124" s="11"/>
      <c r="L124" s="8"/>
      <c r="M124" s="8"/>
      <c r="N124" s="8"/>
    </row>
    <row r="125" spans="1:14" x14ac:dyDescent="0.2">
      <c r="A125" s="11"/>
      <c r="B125" s="11"/>
      <c r="C125" s="11"/>
      <c r="D125" s="11"/>
      <c r="E125" s="12"/>
      <c r="F125" s="11"/>
      <c r="G125" s="11"/>
      <c r="H125" s="11"/>
      <c r="I125" s="11"/>
      <c r="J125" s="11"/>
      <c r="L125" s="8"/>
      <c r="M125" s="8"/>
      <c r="N125" s="8"/>
    </row>
  </sheetData>
  <sheetProtection sheet="1" objects="1" scenarios="1"/>
  <mergeCells count="27">
    <mergeCell ref="A75:C75"/>
    <mergeCell ref="D75:H75"/>
    <mergeCell ref="A1:J1"/>
    <mergeCell ref="A73:C73"/>
    <mergeCell ref="D73:H73"/>
    <mergeCell ref="A74:C74"/>
    <mergeCell ref="D74:H74"/>
    <mergeCell ref="A92:I92"/>
    <mergeCell ref="A76:C76"/>
    <mergeCell ref="D76:H76"/>
    <mergeCell ref="A77:C77"/>
    <mergeCell ref="D77:H77"/>
    <mergeCell ref="A78:C78"/>
    <mergeCell ref="D78:H78"/>
    <mergeCell ref="A79:C79"/>
    <mergeCell ref="D79:H79"/>
    <mergeCell ref="A80:C80"/>
    <mergeCell ref="D80:H80"/>
    <mergeCell ref="A91:I91"/>
    <mergeCell ref="C123:G123"/>
    <mergeCell ref="C124:G124"/>
    <mergeCell ref="A93:I93"/>
    <mergeCell ref="A94:I94"/>
    <mergeCell ref="A95:I95"/>
    <mergeCell ref="C120:E120"/>
    <mergeCell ref="C121:G121"/>
    <mergeCell ref="C122:G122"/>
  </mergeCells>
  <pageMargins left="1.25" right="0.75" top="0.25" bottom="0.75" header="0.5" footer="0.5"/>
  <pageSetup scale="86" orientation="portrait" r:id="rId1"/>
  <headerFooter alignWithMargins="0">
    <oddFooter>&amp;L&amp;A&amp;CUniversity of Idaho&amp;RAERS Dept</oddFooter>
  </headerFooter>
  <rowBreaks count="1" manualBreakCount="1">
    <brk id="71"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zoomScaleNormal="100" workbookViewId="0">
      <selection sqref="A1:J1"/>
    </sheetView>
  </sheetViews>
  <sheetFormatPr defaultRowHeight="12.75" x14ac:dyDescent="0.2"/>
  <cols>
    <col min="1" max="1" width="26.7109375" customWidth="1"/>
    <col min="2" max="2" width="2" customWidth="1"/>
    <col min="3" max="3" width="11.7109375" customWidth="1"/>
    <col min="4" max="4" width="1.140625" customWidth="1"/>
    <col min="5" max="5" width="10.7109375" style="1" customWidth="1"/>
    <col min="6" max="6" width="1.5703125" customWidth="1"/>
    <col min="7" max="7" width="10.7109375" customWidth="1"/>
    <col min="8" max="8" width="1.7109375" customWidth="1"/>
    <col min="9" max="9" width="16.7109375" style="8" customWidth="1"/>
    <col min="10" max="10" width="1.5703125" customWidth="1"/>
    <col min="11" max="11" width="1" customWidth="1"/>
    <col min="12" max="12" width="11.7109375" customWidth="1"/>
  </cols>
  <sheetData>
    <row r="1" spans="1:14" ht="30" customHeight="1" x14ac:dyDescent="0.2">
      <c r="A1" s="340" t="s">
        <v>279</v>
      </c>
      <c r="B1" s="340"/>
      <c r="C1" s="340"/>
      <c r="D1" s="340"/>
      <c r="E1" s="340"/>
      <c r="F1" s="340"/>
      <c r="G1" s="340"/>
      <c r="H1" s="340"/>
      <c r="I1" s="340"/>
      <c r="J1" s="340"/>
      <c r="L1" s="259" t="s">
        <v>295</v>
      </c>
      <c r="M1" s="8"/>
    </row>
    <row r="2" spans="1:14" ht="3.75" customHeight="1" x14ac:dyDescent="0.2">
      <c r="A2" s="3"/>
      <c r="B2" s="3"/>
      <c r="C2" s="3"/>
      <c r="D2" s="3"/>
      <c r="E2" s="4"/>
      <c r="F2" s="3"/>
      <c r="G2" s="3"/>
      <c r="H2" s="3"/>
      <c r="I2" s="7"/>
      <c r="J2" s="3"/>
    </row>
    <row r="3" spans="1:14" ht="15" x14ac:dyDescent="0.2">
      <c r="A3" s="32"/>
      <c r="B3" s="32"/>
      <c r="C3" s="33" t="s">
        <v>2</v>
      </c>
      <c r="D3" s="34"/>
      <c r="E3" s="35"/>
      <c r="F3" s="34"/>
      <c r="G3" s="34" t="s">
        <v>5</v>
      </c>
      <c r="H3" s="34"/>
      <c r="I3" s="10" t="s">
        <v>8</v>
      </c>
      <c r="J3" s="2"/>
      <c r="L3" s="8"/>
      <c r="M3" s="8"/>
      <c r="N3" s="8"/>
    </row>
    <row r="4" spans="1:14" ht="15" x14ac:dyDescent="0.2">
      <c r="A4" s="36" t="s">
        <v>1</v>
      </c>
      <c r="B4" s="32"/>
      <c r="C4" s="33" t="s">
        <v>3</v>
      </c>
      <c r="D4" s="34"/>
      <c r="E4" s="35" t="s">
        <v>4</v>
      </c>
      <c r="F4" s="34"/>
      <c r="G4" s="34" t="s">
        <v>6</v>
      </c>
      <c r="H4" s="34"/>
      <c r="I4" s="10" t="s">
        <v>7</v>
      </c>
      <c r="J4" s="2"/>
      <c r="L4" s="8"/>
      <c r="M4" s="8"/>
      <c r="N4" s="8"/>
    </row>
    <row r="5" spans="1:14" ht="5.25" customHeight="1" x14ac:dyDescent="0.2">
      <c r="A5" s="21"/>
      <c r="B5" s="13"/>
      <c r="C5" s="13"/>
      <c r="D5" s="13"/>
      <c r="E5" s="14"/>
      <c r="F5" s="13"/>
      <c r="G5" s="13"/>
      <c r="H5" s="13"/>
      <c r="I5" s="5"/>
      <c r="J5" s="5"/>
      <c r="L5" s="8"/>
      <c r="M5" s="8"/>
      <c r="N5" s="8"/>
    </row>
    <row r="6" spans="1:14" x14ac:dyDescent="0.2">
      <c r="A6" s="29" t="s">
        <v>0</v>
      </c>
      <c r="B6" s="11"/>
      <c r="C6" s="11"/>
      <c r="D6" s="11"/>
      <c r="E6" s="12"/>
      <c r="F6" s="11"/>
      <c r="G6" s="11"/>
      <c r="H6" s="11"/>
      <c r="I6" s="2"/>
      <c r="J6" s="2"/>
      <c r="L6" s="8"/>
      <c r="M6" s="8"/>
      <c r="N6" s="8"/>
    </row>
    <row r="7" spans="1:14" x14ac:dyDescent="0.2">
      <c r="A7" s="38" t="s">
        <v>87</v>
      </c>
      <c r="B7" s="15"/>
      <c r="C7" s="38">
        <v>3.5</v>
      </c>
      <c r="D7" s="15"/>
      <c r="E7" s="39" t="s">
        <v>83</v>
      </c>
      <c r="F7" s="15"/>
      <c r="G7" s="219">
        <v>135</v>
      </c>
      <c r="H7" s="75"/>
      <c r="I7" s="78">
        <f>C7*G7</f>
        <v>472.5</v>
      </c>
      <c r="J7" s="68"/>
      <c r="L7" s="69"/>
      <c r="M7" s="69"/>
      <c r="N7" s="8"/>
    </row>
    <row r="8" spans="1:14" ht="6.75" customHeight="1" x14ac:dyDescent="0.2">
      <c r="A8" s="75"/>
      <c r="B8" s="75"/>
      <c r="C8" s="75"/>
      <c r="D8" s="75"/>
      <c r="E8" s="79"/>
      <c r="F8" s="75"/>
      <c r="G8" s="80"/>
      <c r="H8" s="75"/>
      <c r="I8" s="78"/>
      <c r="J8" s="68"/>
      <c r="L8" s="69"/>
      <c r="M8" s="69"/>
      <c r="N8" s="69"/>
    </row>
    <row r="9" spans="1:14" x14ac:dyDescent="0.2">
      <c r="A9" s="29" t="s">
        <v>11</v>
      </c>
      <c r="B9" s="81"/>
      <c r="C9" s="81"/>
      <c r="D9" s="81"/>
      <c r="E9" s="82"/>
      <c r="F9" s="81"/>
      <c r="G9" s="83"/>
      <c r="H9" s="81"/>
      <c r="I9" s="84"/>
      <c r="J9" s="2"/>
      <c r="L9" s="8"/>
      <c r="M9" s="8"/>
      <c r="N9" s="8"/>
    </row>
    <row r="10" spans="1:14" ht="6.75" customHeight="1" x14ac:dyDescent="0.2">
      <c r="A10" s="81"/>
      <c r="B10" s="81"/>
      <c r="C10" s="81"/>
      <c r="D10" s="81"/>
      <c r="E10" s="82"/>
      <c r="F10" s="81"/>
      <c r="G10" s="83"/>
      <c r="H10" s="81"/>
      <c r="I10" s="84"/>
      <c r="J10" s="2"/>
      <c r="L10" s="8"/>
      <c r="M10" s="8"/>
      <c r="N10" s="8"/>
    </row>
    <row r="11" spans="1:14" x14ac:dyDescent="0.2">
      <c r="A11" s="192" t="s">
        <v>12</v>
      </c>
      <c r="B11" s="81"/>
      <c r="C11" s="81"/>
      <c r="D11" s="81"/>
      <c r="E11" s="82"/>
      <c r="F11" s="81"/>
      <c r="G11" s="83"/>
      <c r="H11" s="81"/>
      <c r="I11" s="85">
        <f>SUM(I12:I13)</f>
        <v>76.5</v>
      </c>
      <c r="J11" s="2"/>
      <c r="L11" s="8"/>
      <c r="M11" s="8"/>
      <c r="N11" s="8"/>
    </row>
    <row r="12" spans="1:14" x14ac:dyDescent="0.2">
      <c r="A12" s="44" t="s">
        <v>199</v>
      </c>
      <c r="B12" s="11"/>
      <c r="C12" s="40">
        <v>18</v>
      </c>
      <c r="D12" s="11"/>
      <c r="E12" s="41" t="s">
        <v>32</v>
      </c>
      <c r="F12" s="11"/>
      <c r="G12" s="218">
        <v>4.25</v>
      </c>
      <c r="H12" s="81"/>
      <c r="I12" s="84">
        <f>C12*G12</f>
        <v>76.5</v>
      </c>
      <c r="J12" s="2"/>
      <c r="K12" s="237"/>
      <c r="L12" s="8"/>
      <c r="M12" s="8"/>
      <c r="N12" s="8"/>
    </row>
    <row r="13" spans="1:14" x14ac:dyDescent="0.2">
      <c r="A13" s="70"/>
      <c r="B13" s="81"/>
      <c r="C13" s="70"/>
      <c r="D13" s="81"/>
      <c r="E13" s="73"/>
      <c r="F13" s="81"/>
      <c r="G13" s="220"/>
      <c r="H13" s="81"/>
      <c r="I13" s="84">
        <f>C13*G13</f>
        <v>0</v>
      </c>
      <c r="J13" s="2"/>
      <c r="L13" s="8"/>
      <c r="M13" s="8"/>
      <c r="N13" s="8"/>
    </row>
    <row r="14" spans="1:14" ht="7.5" customHeight="1" x14ac:dyDescent="0.2">
      <c r="A14" s="81"/>
      <c r="B14" s="81"/>
      <c r="C14" s="81"/>
      <c r="D14" s="81"/>
      <c r="E14" s="82"/>
      <c r="F14" s="81"/>
      <c r="G14" s="221"/>
      <c r="H14" s="81"/>
      <c r="I14" s="84"/>
      <c r="J14" s="2"/>
      <c r="L14" s="8"/>
      <c r="M14" s="8"/>
      <c r="N14" s="8"/>
    </row>
    <row r="15" spans="1:14" x14ac:dyDescent="0.2">
      <c r="A15" s="192" t="s">
        <v>13</v>
      </c>
      <c r="B15" s="81"/>
      <c r="C15" s="81"/>
      <c r="D15" s="81"/>
      <c r="E15" s="82"/>
      <c r="F15" s="81"/>
      <c r="G15" s="221"/>
      <c r="H15" s="81"/>
      <c r="I15" s="85">
        <f>SUM(I16:I22)</f>
        <v>62.989999999999995</v>
      </c>
      <c r="J15" s="2"/>
      <c r="L15" s="8"/>
      <c r="M15" s="8"/>
      <c r="N15" s="8"/>
    </row>
    <row r="16" spans="1:14" x14ac:dyDescent="0.2">
      <c r="A16" s="40" t="s">
        <v>146</v>
      </c>
      <c r="B16" s="11"/>
      <c r="C16" s="40">
        <v>16</v>
      </c>
      <c r="D16" s="11"/>
      <c r="E16" s="41" t="s">
        <v>32</v>
      </c>
      <c r="F16" s="11"/>
      <c r="G16" s="218">
        <v>0.55000000000000004</v>
      </c>
      <c r="H16" s="81"/>
      <c r="I16" s="84">
        <f t="shared" ref="I16:I22" si="0">C16*G16</f>
        <v>8.8000000000000007</v>
      </c>
      <c r="J16" s="2"/>
      <c r="L16" s="8"/>
      <c r="M16" s="8"/>
      <c r="N16" s="8"/>
    </row>
    <row r="17" spans="1:14" x14ac:dyDescent="0.2">
      <c r="A17" s="40" t="s">
        <v>147</v>
      </c>
      <c r="B17" s="11"/>
      <c r="C17" s="40">
        <v>78</v>
      </c>
      <c r="D17" s="11"/>
      <c r="E17" s="41" t="s">
        <v>32</v>
      </c>
      <c r="F17" s="11"/>
      <c r="G17" s="218">
        <v>0.53</v>
      </c>
      <c r="H17" s="81"/>
      <c r="I17" s="84">
        <f t="shared" si="0"/>
        <v>41.34</v>
      </c>
      <c r="J17" s="2"/>
      <c r="L17" s="8"/>
      <c r="M17" s="8"/>
      <c r="N17" s="8"/>
    </row>
    <row r="18" spans="1:14" x14ac:dyDescent="0.2">
      <c r="A18" s="40" t="s">
        <v>14</v>
      </c>
      <c r="B18" s="11"/>
      <c r="C18" s="40">
        <v>20</v>
      </c>
      <c r="D18" s="11"/>
      <c r="E18" s="41" t="s">
        <v>32</v>
      </c>
      <c r="F18" s="11"/>
      <c r="G18" s="218">
        <v>0.44</v>
      </c>
      <c r="H18" s="81"/>
      <c r="I18" s="86">
        <f t="shared" si="0"/>
        <v>8.8000000000000007</v>
      </c>
      <c r="J18" s="2"/>
      <c r="L18" s="8"/>
      <c r="M18" s="8"/>
      <c r="N18" s="8"/>
    </row>
    <row r="19" spans="1:14" x14ac:dyDescent="0.2">
      <c r="A19" s="70" t="s">
        <v>15</v>
      </c>
      <c r="B19" s="11"/>
      <c r="C19" s="40">
        <v>15</v>
      </c>
      <c r="D19" s="11"/>
      <c r="E19" s="73" t="s">
        <v>32</v>
      </c>
      <c r="F19" s="11"/>
      <c r="G19" s="218">
        <v>0.27</v>
      </c>
      <c r="H19" s="81"/>
      <c r="I19" s="86">
        <f t="shared" si="0"/>
        <v>4.0500000000000007</v>
      </c>
      <c r="J19" s="2"/>
      <c r="L19" s="8"/>
      <c r="M19" s="8"/>
      <c r="N19" s="8"/>
    </row>
    <row r="20" spans="1:14" x14ac:dyDescent="0.2">
      <c r="A20" s="70"/>
      <c r="B20" s="81"/>
      <c r="C20" s="70"/>
      <c r="D20" s="81"/>
      <c r="E20" s="73"/>
      <c r="F20" s="81"/>
      <c r="G20" s="220"/>
      <c r="H20" s="81"/>
      <c r="I20" s="86">
        <f t="shared" si="0"/>
        <v>0</v>
      </c>
      <c r="J20" s="2"/>
      <c r="L20" s="8"/>
      <c r="M20" s="8"/>
      <c r="N20" s="8"/>
    </row>
    <row r="21" spans="1:14" x14ac:dyDescent="0.2">
      <c r="A21" s="70"/>
      <c r="B21" s="81"/>
      <c r="C21" s="70"/>
      <c r="D21" s="81"/>
      <c r="E21" s="73"/>
      <c r="F21" s="81"/>
      <c r="G21" s="220"/>
      <c r="H21" s="81"/>
      <c r="I21" s="86">
        <f t="shared" si="0"/>
        <v>0</v>
      </c>
      <c r="J21" s="2"/>
      <c r="L21" s="8"/>
      <c r="M21" s="8"/>
      <c r="N21" s="8"/>
    </row>
    <row r="22" spans="1:14" x14ac:dyDescent="0.2">
      <c r="A22" s="70"/>
      <c r="B22" s="81"/>
      <c r="C22" s="70"/>
      <c r="D22" s="81"/>
      <c r="E22" s="73"/>
      <c r="F22" s="81"/>
      <c r="G22" s="220"/>
      <c r="H22" s="81"/>
      <c r="I22" s="86">
        <f t="shared" si="0"/>
        <v>0</v>
      </c>
      <c r="J22" s="2"/>
      <c r="L22" s="8"/>
      <c r="M22" s="8"/>
      <c r="N22" s="8"/>
    </row>
    <row r="23" spans="1:14" ht="6" customHeight="1" x14ac:dyDescent="0.2">
      <c r="A23" s="81"/>
      <c r="B23" s="81"/>
      <c r="C23" s="81"/>
      <c r="D23" s="81"/>
      <c r="E23" s="82"/>
      <c r="F23" s="81"/>
      <c r="G23" s="83"/>
      <c r="H23" s="81"/>
      <c r="I23" s="86"/>
      <c r="J23" s="2"/>
      <c r="L23" s="8"/>
      <c r="M23" s="8"/>
      <c r="N23" s="8"/>
    </row>
    <row r="24" spans="1:14" x14ac:dyDescent="0.2">
      <c r="A24" s="192" t="s">
        <v>17</v>
      </c>
      <c r="B24" s="81"/>
      <c r="C24" s="81"/>
      <c r="D24" s="81"/>
      <c r="E24" s="82"/>
      <c r="F24" s="81"/>
      <c r="G24" s="83"/>
      <c r="H24" s="81"/>
      <c r="I24" s="87">
        <f>SUM(I25:I30)</f>
        <v>0</v>
      </c>
      <c r="J24" s="2"/>
      <c r="L24" s="8"/>
      <c r="M24" s="8"/>
      <c r="N24" s="8"/>
    </row>
    <row r="25" spans="1:14" x14ac:dyDescent="0.2">
      <c r="A25" s="70"/>
      <c r="B25" s="81"/>
      <c r="C25" s="70"/>
      <c r="D25" s="81"/>
      <c r="E25" s="73"/>
      <c r="F25" s="81"/>
      <c r="G25" s="174"/>
      <c r="H25" s="81"/>
      <c r="I25" s="86">
        <f t="shared" ref="I25:I30" si="1">C25*G25</f>
        <v>0</v>
      </c>
      <c r="J25" s="2"/>
      <c r="L25" s="8"/>
      <c r="M25" s="8"/>
      <c r="N25" s="8"/>
    </row>
    <row r="26" spans="1:14" x14ac:dyDescent="0.2">
      <c r="A26" s="70"/>
      <c r="B26" s="81"/>
      <c r="C26" s="70"/>
      <c r="D26" s="81"/>
      <c r="E26" s="73"/>
      <c r="F26" s="81"/>
      <c r="G26" s="174"/>
      <c r="H26" s="81"/>
      <c r="I26" s="86">
        <f t="shared" si="1"/>
        <v>0</v>
      </c>
      <c r="J26" s="2"/>
      <c r="L26" s="8"/>
      <c r="M26" s="8"/>
      <c r="N26" s="8"/>
    </row>
    <row r="27" spans="1:14" x14ac:dyDescent="0.2">
      <c r="A27" s="70"/>
      <c r="B27" s="81"/>
      <c r="C27" s="88"/>
      <c r="D27" s="81"/>
      <c r="E27" s="73"/>
      <c r="F27" s="81"/>
      <c r="G27" s="174"/>
      <c r="H27" s="81"/>
      <c r="I27" s="86">
        <f t="shared" si="1"/>
        <v>0</v>
      </c>
      <c r="J27" s="2"/>
      <c r="L27" s="8"/>
      <c r="M27" s="8"/>
      <c r="N27" s="8"/>
    </row>
    <row r="28" spans="1:14" x14ac:dyDescent="0.2">
      <c r="A28" s="70"/>
      <c r="B28" s="81"/>
      <c r="C28" s="70"/>
      <c r="D28" s="81"/>
      <c r="E28" s="73"/>
      <c r="F28" s="81"/>
      <c r="G28" s="174"/>
      <c r="H28" s="81"/>
      <c r="I28" s="86">
        <f t="shared" si="1"/>
        <v>0</v>
      </c>
      <c r="J28" s="2"/>
      <c r="L28" s="8"/>
      <c r="M28" s="8"/>
      <c r="N28" s="8"/>
    </row>
    <row r="29" spans="1:14" x14ac:dyDescent="0.2">
      <c r="A29" s="70"/>
      <c r="B29" s="81"/>
      <c r="C29" s="70"/>
      <c r="D29" s="81"/>
      <c r="E29" s="73"/>
      <c r="F29" s="81"/>
      <c r="G29" s="174"/>
      <c r="H29" s="81"/>
      <c r="I29" s="86">
        <f t="shared" si="1"/>
        <v>0</v>
      </c>
      <c r="J29" s="2"/>
      <c r="L29" s="8"/>
      <c r="M29" s="8"/>
      <c r="N29" s="8"/>
    </row>
    <row r="30" spans="1:14" x14ac:dyDescent="0.2">
      <c r="A30" s="70"/>
      <c r="B30" s="81"/>
      <c r="C30" s="70"/>
      <c r="D30" s="81"/>
      <c r="E30" s="73"/>
      <c r="F30" s="81"/>
      <c r="G30" s="174"/>
      <c r="H30" s="81"/>
      <c r="I30" s="86">
        <f t="shared" si="1"/>
        <v>0</v>
      </c>
      <c r="J30" s="2"/>
      <c r="L30" s="8"/>
      <c r="M30" s="8"/>
      <c r="N30" s="8"/>
    </row>
    <row r="31" spans="1:14" ht="5.25" customHeight="1" x14ac:dyDescent="0.2">
      <c r="A31" s="81"/>
      <c r="B31" s="81"/>
      <c r="C31" s="81"/>
      <c r="D31" s="81"/>
      <c r="E31" s="82"/>
      <c r="F31" s="81"/>
      <c r="G31" s="83"/>
      <c r="H31" s="81"/>
      <c r="I31" s="86"/>
      <c r="J31" s="2"/>
      <c r="L31" s="8"/>
      <c r="M31" s="8"/>
      <c r="N31" s="8"/>
    </row>
    <row r="32" spans="1:14" x14ac:dyDescent="0.2">
      <c r="A32" s="192" t="s">
        <v>35</v>
      </c>
      <c r="B32" s="81"/>
      <c r="C32" s="81"/>
      <c r="D32" s="81"/>
      <c r="E32" s="82"/>
      <c r="F32" s="81"/>
      <c r="G32" s="83"/>
      <c r="H32" s="81"/>
      <c r="I32" s="87">
        <f>SUM(I33:I37)</f>
        <v>128.625</v>
      </c>
      <c r="J32" s="2"/>
      <c r="L32" s="8"/>
      <c r="M32" s="8"/>
      <c r="N32" s="8"/>
    </row>
    <row r="33" spans="1:14" x14ac:dyDescent="0.2">
      <c r="A33" s="264" t="s">
        <v>210</v>
      </c>
      <c r="B33" s="11"/>
      <c r="C33" s="40">
        <v>1</v>
      </c>
      <c r="D33" s="11"/>
      <c r="E33" s="41" t="s">
        <v>151</v>
      </c>
      <c r="F33" s="11"/>
      <c r="G33" s="218">
        <v>7.25</v>
      </c>
      <c r="H33" s="81"/>
      <c r="I33" s="86">
        <f>C33*G33</f>
        <v>7.25</v>
      </c>
      <c r="J33" s="2"/>
      <c r="L33" s="8"/>
      <c r="M33" s="8"/>
      <c r="N33" s="8"/>
    </row>
    <row r="34" spans="1:14" x14ac:dyDescent="0.2">
      <c r="A34" s="70" t="s">
        <v>194</v>
      </c>
      <c r="B34" s="11"/>
      <c r="C34" s="40">
        <v>2</v>
      </c>
      <c r="D34" s="11"/>
      <c r="E34" s="41" t="s">
        <v>151</v>
      </c>
      <c r="F34" s="11"/>
      <c r="G34" s="218">
        <v>17.25</v>
      </c>
      <c r="H34" s="81"/>
      <c r="I34" s="86">
        <f>C34*G34</f>
        <v>34.5</v>
      </c>
      <c r="J34" s="2"/>
      <c r="L34" s="8"/>
      <c r="M34" s="8"/>
      <c r="N34" s="8"/>
    </row>
    <row r="35" spans="1:14" x14ac:dyDescent="0.2">
      <c r="A35" s="40" t="s">
        <v>195</v>
      </c>
      <c r="B35" s="11"/>
      <c r="C35" s="40">
        <v>2</v>
      </c>
      <c r="D35" s="11"/>
      <c r="E35" s="41" t="s">
        <v>151</v>
      </c>
      <c r="F35" s="11"/>
      <c r="G35" s="218">
        <v>6.25</v>
      </c>
      <c r="H35" s="81"/>
      <c r="I35" s="86">
        <f>C35*G35</f>
        <v>12.5</v>
      </c>
      <c r="J35" s="2"/>
      <c r="L35" s="8"/>
      <c r="M35" s="8"/>
      <c r="N35" s="8"/>
    </row>
    <row r="36" spans="1:14" x14ac:dyDescent="0.2">
      <c r="A36" s="40" t="s">
        <v>196</v>
      </c>
      <c r="B36" s="11"/>
      <c r="C36" s="40">
        <v>3.5</v>
      </c>
      <c r="D36" s="11"/>
      <c r="E36" s="41" t="s">
        <v>83</v>
      </c>
      <c r="F36" s="11"/>
      <c r="G36" s="218">
        <v>16</v>
      </c>
      <c r="H36" s="81"/>
      <c r="I36" s="86">
        <f>C36*G36</f>
        <v>56</v>
      </c>
      <c r="J36" s="2"/>
      <c r="L36" s="8"/>
      <c r="M36" s="8"/>
      <c r="N36" s="8"/>
    </row>
    <row r="37" spans="1:14" x14ac:dyDescent="0.2">
      <c r="A37" s="40" t="s">
        <v>197</v>
      </c>
      <c r="B37" s="11"/>
      <c r="C37" s="40">
        <v>3.5</v>
      </c>
      <c r="D37" s="11"/>
      <c r="E37" s="41" t="s">
        <v>83</v>
      </c>
      <c r="F37" s="11"/>
      <c r="G37" s="218">
        <v>5.25</v>
      </c>
      <c r="H37" s="81"/>
      <c r="I37" s="86">
        <f>C37*G37</f>
        <v>18.375</v>
      </c>
      <c r="J37" s="2"/>
      <c r="L37" s="8"/>
      <c r="M37" s="8"/>
      <c r="N37" s="8"/>
    </row>
    <row r="38" spans="1:14" ht="6" customHeight="1" x14ac:dyDescent="0.2">
      <c r="A38" s="81"/>
      <c r="B38" s="81"/>
      <c r="C38" s="81"/>
      <c r="D38" s="81"/>
      <c r="E38" s="82"/>
      <c r="F38" s="81"/>
      <c r="G38" s="221"/>
      <c r="H38" s="81"/>
      <c r="I38" s="86"/>
      <c r="J38" s="2"/>
      <c r="L38" s="8"/>
      <c r="M38" s="8"/>
      <c r="N38" s="8"/>
    </row>
    <row r="39" spans="1:14" x14ac:dyDescent="0.2">
      <c r="A39" s="192" t="s">
        <v>18</v>
      </c>
      <c r="B39" s="81"/>
      <c r="C39" s="81"/>
      <c r="D39" s="81"/>
      <c r="E39" s="82"/>
      <c r="F39" s="81"/>
      <c r="G39" s="221"/>
      <c r="H39" s="81"/>
      <c r="I39" s="87">
        <f>SUM(I40:I42)</f>
        <v>76.25</v>
      </c>
      <c r="J39" s="2"/>
      <c r="L39" s="8"/>
      <c r="M39" s="8"/>
      <c r="N39" s="8"/>
    </row>
    <row r="40" spans="1:14" x14ac:dyDescent="0.2">
      <c r="A40" s="70" t="s">
        <v>153</v>
      </c>
      <c r="B40" s="81"/>
      <c r="C40" s="70">
        <v>25</v>
      </c>
      <c r="D40" s="81"/>
      <c r="E40" s="73" t="s">
        <v>154</v>
      </c>
      <c r="F40" s="81"/>
      <c r="G40" s="218">
        <v>1.9</v>
      </c>
      <c r="H40" s="81"/>
      <c r="I40" s="86">
        <f>C40*G40</f>
        <v>47.5</v>
      </c>
      <c r="J40" s="2"/>
      <c r="L40" s="8"/>
      <c r="M40" s="8"/>
      <c r="N40" s="8"/>
    </row>
    <row r="41" spans="1:14" x14ac:dyDescent="0.2">
      <c r="A41" s="70" t="s">
        <v>189</v>
      </c>
      <c r="B41" s="81"/>
      <c r="C41" s="40">
        <v>1</v>
      </c>
      <c r="D41" s="81"/>
      <c r="E41" s="73" t="s">
        <v>151</v>
      </c>
      <c r="F41" s="81"/>
      <c r="G41" s="218">
        <v>16</v>
      </c>
      <c r="H41" s="81"/>
      <c r="I41" s="86">
        <f>C41*G41</f>
        <v>16</v>
      </c>
      <c r="J41" s="2"/>
      <c r="L41" s="8"/>
      <c r="M41" s="8"/>
      <c r="N41" s="8"/>
    </row>
    <row r="42" spans="1:14" x14ac:dyDescent="0.2">
      <c r="A42" s="70" t="s">
        <v>99</v>
      </c>
      <c r="B42" s="81"/>
      <c r="C42" s="40">
        <v>25</v>
      </c>
      <c r="D42" s="81"/>
      <c r="E42" s="73" t="s">
        <v>154</v>
      </c>
      <c r="F42" s="81"/>
      <c r="G42" s="218">
        <v>0.51</v>
      </c>
      <c r="H42" s="81"/>
      <c r="I42" s="86">
        <f>C42*G42</f>
        <v>12.75</v>
      </c>
      <c r="J42" s="2"/>
      <c r="L42" s="8"/>
      <c r="M42" s="8"/>
      <c r="N42" s="8"/>
    </row>
    <row r="43" spans="1:14" ht="4.5" customHeight="1" x14ac:dyDescent="0.2">
      <c r="A43" s="193"/>
      <c r="B43" s="189"/>
      <c r="C43" s="196"/>
      <c r="D43" s="189"/>
      <c r="E43" s="194"/>
      <c r="F43" s="189"/>
      <c r="G43" s="195"/>
      <c r="H43" s="81"/>
      <c r="I43" s="86"/>
      <c r="J43" s="2"/>
      <c r="L43" s="8"/>
      <c r="M43" s="8"/>
      <c r="N43" s="8"/>
    </row>
    <row r="44" spans="1:14" x14ac:dyDescent="0.2">
      <c r="A44" s="192" t="s">
        <v>117</v>
      </c>
      <c r="B44" s="81"/>
      <c r="C44" s="81"/>
      <c r="D44" s="81"/>
      <c r="E44" s="82"/>
      <c r="F44" s="81"/>
      <c r="G44" s="83"/>
      <c r="H44" s="81"/>
      <c r="I44" s="87">
        <f>SUM(I45:I49)</f>
        <v>21.716000000000001</v>
      </c>
      <c r="J44" s="2"/>
      <c r="L44" s="8"/>
      <c r="M44" s="8"/>
      <c r="N44" s="8"/>
    </row>
    <row r="45" spans="1:14" x14ac:dyDescent="0.2">
      <c r="A45" s="70" t="s">
        <v>160</v>
      </c>
      <c r="B45" s="81"/>
      <c r="C45" s="70">
        <v>1.68</v>
      </c>
      <c r="D45" s="81"/>
      <c r="E45" s="73" t="s">
        <v>104</v>
      </c>
      <c r="F45" s="81"/>
      <c r="G45" s="218">
        <v>2.5</v>
      </c>
      <c r="H45" s="81"/>
      <c r="I45" s="86">
        <f>C45*G45</f>
        <v>4.2</v>
      </c>
      <c r="J45" s="2"/>
      <c r="L45" s="8"/>
      <c r="M45" s="8"/>
      <c r="N45" s="8"/>
    </row>
    <row r="46" spans="1:14" x14ac:dyDescent="0.2">
      <c r="A46" s="70" t="s">
        <v>161</v>
      </c>
      <c r="B46" s="81"/>
      <c r="C46" s="70">
        <v>3.3</v>
      </c>
      <c r="D46" s="81"/>
      <c r="E46" s="73" t="s">
        <v>104</v>
      </c>
      <c r="F46" s="81"/>
      <c r="G46" s="218">
        <v>2.35</v>
      </c>
      <c r="H46" s="81"/>
      <c r="I46" s="86">
        <f>C46*G46</f>
        <v>7.7549999999999999</v>
      </c>
      <c r="J46" s="2"/>
      <c r="L46" s="8"/>
      <c r="M46" s="8"/>
      <c r="N46" s="8"/>
    </row>
    <row r="47" spans="1:14" x14ac:dyDescent="0.2">
      <c r="A47" s="70" t="s">
        <v>162</v>
      </c>
      <c r="B47" s="81"/>
      <c r="C47" s="70">
        <v>0.06</v>
      </c>
      <c r="D47" s="81"/>
      <c r="E47" s="73" t="s">
        <v>104</v>
      </c>
      <c r="F47" s="81"/>
      <c r="G47" s="218">
        <v>2.85</v>
      </c>
      <c r="H47" s="81"/>
      <c r="I47" s="86">
        <f>C47*G47</f>
        <v>0.17099999999999999</v>
      </c>
      <c r="J47" s="2"/>
      <c r="L47" s="8"/>
      <c r="M47" s="8"/>
      <c r="N47" s="8"/>
    </row>
    <row r="48" spans="1:14" x14ac:dyDescent="0.2">
      <c r="A48" s="92" t="s">
        <v>119</v>
      </c>
      <c r="B48" s="81"/>
      <c r="C48" s="70">
        <v>1</v>
      </c>
      <c r="D48" s="81"/>
      <c r="E48" s="73" t="s">
        <v>151</v>
      </c>
      <c r="F48" s="81"/>
      <c r="G48" s="218">
        <v>1.82</v>
      </c>
      <c r="H48" s="81"/>
      <c r="I48" s="86">
        <f>C48*G48</f>
        <v>1.82</v>
      </c>
      <c r="J48" s="2"/>
      <c r="L48" s="8"/>
      <c r="M48" s="8"/>
      <c r="N48" s="8"/>
    </row>
    <row r="49" spans="1:14" x14ac:dyDescent="0.2">
      <c r="A49" s="92" t="s">
        <v>163</v>
      </c>
      <c r="B49" s="81"/>
      <c r="C49" s="70">
        <v>1</v>
      </c>
      <c r="D49" s="81"/>
      <c r="E49" s="73" t="s">
        <v>151</v>
      </c>
      <c r="F49" s="81"/>
      <c r="G49" s="218">
        <v>7.77</v>
      </c>
      <c r="H49" s="81"/>
      <c r="I49" s="86">
        <f>C49*G49</f>
        <v>7.77</v>
      </c>
      <c r="J49" s="2"/>
      <c r="L49" s="8"/>
      <c r="M49" s="8"/>
      <c r="N49" s="8"/>
    </row>
    <row r="50" spans="1:14" ht="4.5" customHeight="1" x14ac:dyDescent="0.2">
      <c r="A50" s="193"/>
      <c r="B50" s="189"/>
      <c r="C50" s="193"/>
      <c r="D50" s="189"/>
      <c r="E50" s="194"/>
      <c r="F50" s="189"/>
      <c r="G50" s="222"/>
      <c r="H50" s="81"/>
      <c r="I50" s="86"/>
      <c r="J50" s="2"/>
      <c r="L50" s="8"/>
      <c r="M50" s="8"/>
      <c r="N50" s="8"/>
    </row>
    <row r="51" spans="1:14" x14ac:dyDescent="0.2">
      <c r="A51" s="192" t="s">
        <v>118</v>
      </c>
      <c r="B51" s="189"/>
      <c r="C51" s="81"/>
      <c r="D51" s="81"/>
      <c r="E51" s="82"/>
      <c r="F51" s="81"/>
      <c r="G51" s="221"/>
      <c r="H51" s="81"/>
      <c r="I51" s="87">
        <f>SUM(I52:I54)</f>
        <v>41.8825</v>
      </c>
      <c r="J51" s="2"/>
      <c r="L51" s="8"/>
      <c r="M51" s="8"/>
      <c r="N51" s="8"/>
    </row>
    <row r="52" spans="1:14" x14ac:dyDescent="0.2">
      <c r="A52" s="70" t="s">
        <v>157</v>
      </c>
      <c r="B52" s="81"/>
      <c r="C52" s="70">
        <v>1.08</v>
      </c>
      <c r="D52" s="81"/>
      <c r="E52" s="73" t="s">
        <v>34</v>
      </c>
      <c r="F52" s="81"/>
      <c r="G52" s="218">
        <v>18.5</v>
      </c>
      <c r="H52" s="81"/>
      <c r="I52" s="86">
        <f>C52*G52</f>
        <v>19.98</v>
      </c>
      <c r="J52" s="2"/>
      <c r="L52" s="8"/>
      <c r="M52" s="8"/>
      <c r="N52" s="8"/>
    </row>
    <row r="53" spans="1:14" x14ac:dyDescent="0.2">
      <c r="A53" s="264" t="s">
        <v>211</v>
      </c>
      <c r="B53" s="81"/>
      <c r="C53" s="40">
        <v>1.04</v>
      </c>
      <c r="D53" s="81"/>
      <c r="E53" s="73" t="s">
        <v>34</v>
      </c>
      <c r="F53" s="81"/>
      <c r="G53" s="218">
        <v>18.5</v>
      </c>
      <c r="H53" s="81"/>
      <c r="I53" s="86">
        <f>C53*G53</f>
        <v>19.240000000000002</v>
      </c>
      <c r="J53" s="2"/>
      <c r="L53" s="8"/>
      <c r="M53" s="8"/>
      <c r="N53" s="8"/>
    </row>
    <row r="54" spans="1:14" x14ac:dyDescent="0.2">
      <c r="A54" s="70" t="s">
        <v>159</v>
      </c>
      <c r="B54" s="81"/>
      <c r="C54" s="40">
        <v>0.25</v>
      </c>
      <c r="D54" s="81"/>
      <c r="E54" s="73" t="s">
        <v>34</v>
      </c>
      <c r="F54" s="81"/>
      <c r="G54" s="218">
        <v>10.65</v>
      </c>
      <c r="H54" s="81"/>
      <c r="I54" s="86">
        <f>C54*G54</f>
        <v>2.6625000000000001</v>
      </c>
      <c r="J54" s="2"/>
      <c r="L54" s="8"/>
      <c r="M54" s="8"/>
      <c r="N54" s="8"/>
    </row>
    <row r="55" spans="1:14" ht="5.25" customHeight="1" x14ac:dyDescent="0.2">
      <c r="A55" s="81"/>
      <c r="B55" s="81"/>
      <c r="C55" s="81"/>
      <c r="D55" s="81"/>
      <c r="E55" s="82"/>
      <c r="F55" s="81"/>
      <c r="G55" s="221"/>
      <c r="H55" s="81"/>
      <c r="I55" s="86"/>
      <c r="J55" s="2"/>
      <c r="L55" s="8"/>
      <c r="M55" s="8"/>
      <c r="N55" s="8"/>
    </row>
    <row r="56" spans="1:14" x14ac:dyDescent="0.2">
      <c r="A56" s="192" t="s">
        <v>120</v>
      </c>
      <c r="B56" s="189"/>
      <c r="C56" s="81"/>
      <c r="D56" s="81"/>
      <c r="E56" s="82"/>
      <c r="F56" s="81"/>
      <c r="G56" s="221"/>
      <c r="H56" s="81"/>
      <c r="I56" s="87">
        <f>SUM(I57:I60)</f>
        <v>0</v>
      </c>
      <c r="J56" s="2"/>
      <c r="L56" s="8"/>
      <c r="M56" s="8"/>
      <c r="N56" s="8"/>
    </row>
    <row r="57" spans="1:14" x14ac:dyDescent="0.2">
      <c r="A57" s="70"/>
      <c r="B57" s="81"/>
      <c r="C57" s="70"/>
      <c r="D57" s="81"/>
      <c r="E57" s="73"/>
      <c r="F57" s="81"/>
      <c r="G57" s="220"/>
      <c r="H57" s="81"/>
      <c r="I57" s="86">
        <f>C57*G57</f>
        <v>0</v>
      </c>
      <c r="J57" s="2"/>
      <c r="L57" s="8"/>
      <c r="M57" s="8"/>
      <c r="N57" s="8"/>
    </row>
    <row r="58" spans="1:14" x14ac:dyDescent="0.2">
      <c r="A58" s="70"/>
      <c r="B58" s="81"/>
      <c r="C58" s="40"/>
      <c r="D58" s="81"/>
      <c r="E58" s="73"/>
      <c r="F58" s="81"/>
      <c r="G58" s="220"/>
      <c r="H58" s="81"/>
      <c r="I58" s="86">
        <f>C58*G58</f>
        <v>0</v>
      </c>
      <c r="J58" s="2"/>
      <c r="L58" s="8"/>
      <c r="M58" s="8"/>
      <c r="N58" s="8"/>
    </row>
    <row r="59" spans="1:14" ht="5.25" customHeight="1" x14ac:dyDescent="0.2">
      <c r="A59" s="193"/>
      <c r="B59" s="189"/>
      <c r="C59" s="196"/>
      <c r="D59" s="189"/>
      <c r="E59" s="194"/>
      <c r="F59" s="189"/>
      <c r="G59" s="222"/>
      <c r="H59" s="81"/>
      <c r="I59" s="86"/>
      <c r="J59" s="2"/>
      <c r="L59" s="8"/>
      <c r="M59" s="8"/>
      <c r="N59" s="8"/>
    </row>
    <row r="60" spans="1:14" x14ac:dyDescent="0.2">
      <c r="A60" s="81" t="s">
        <v>19</v>
      </c>
      <c r="B60" s="81"/>
      <c r="C60" s="81"/>
      <c r="D60" s="81"/>
      <c r="E60" s="82"/>
      <c r="F60" s="81"/>
      <c r="G60" s="221"/>
      <c r="H60" s="81"/>
      <c r="I60" s="87">
        <f>SUM(I61:I62)</f>
        <v>0</v>
      </c>
      <c r="J60" s="2"/>
      <c r="L60" s="8"/>
      <c r="M60" s="8"/>
      <c r="N60" s="8"/>
    </row>
    <row r="61" spans="1:14" x14ac:dyDescent="0.2">
      <c r="A61" s="70"/>
      <c r="B61" s="81"/>
      <c r="C61" s="70"/>
      <c r="D61" s="81"/>
      <c r="E61" s="73"/>
      <c r="F61" s="81"/>
      <c r="G61" s="220"/>
      <c r="H61" s="81"/>
      <c r="I61" s="86">
        <f>C61*G61</f>
        <v>0</v>
      </c>
      <c r="J61" s="2"/>
      <c r="L61" s="8"/>
      <c r="M61" s="8"/>
      <c r="N61" s="8"/>
    </row>
    <row r="62" spans="1:14" x14ac:dyDescent="0.2">
      <c r="A62" s="70"/>
      <c r="B62" s="81"/>
      <c r="C62" s="70"/>
      <c r="D62" s="81"/>
      <c r="E62" s="73"/>
      <c r="F62" s="81"/>
      <c r="G62" s="223"/>
      <c r="H62" s="81"/>
      <c r="I62" s="86">
        <f>C62*G62</f>
        <v>0</v>
      </c>
      <c r="J62" s="2"/>
      <c r="L62" s="8"/>
      <c r="M62" s="8"/>
      <c r="N62" s="8"/>
    </row>
    <row r="63" spans="1:14" ht="4.5" customHeight="1" x14ac:dyDescent="0.2">
      <c r="A63" s="189"/>
      <c r="B63" s="189"/>
      <c r="C63" s="189"/>
      <c r="D63" s="189"/>
      <c r="E63" s="185"/>
      <c r="F63" s="189"/>
      <c r="G63" s="186"/>
      <c r="H63" s="81"/>
      <c r="I63" s="86"/>
      <c r="J63" s="2"/>
      <c r="L63" s="8"/>
      <c r="M63" s="8"/>
      <c r="N63" s="8"/>
    </row>
    <row r="64" spans="1:14" x14ac:dyDescent="0.2">
      <c r="A64" s="177" t="s">
        <v>213</v>
      </c>
      <c r="B64" s="81"/>
      <c r="C64" s="81"/>
      <c r="D64" s="81"/>
      <c r="E64" s="82"/>
      <c r="F64" s="81"/>
      <c r="G64" s="81"/>
      <c r="H64" s="81"/>
      <c r="I64" s="218">
        <v>10.78</v>
      </c>
      <c r="J64" s="2"/>
      <c r="L64" s="8"/>
      <c r="M64" s="8"/>
      <c r="N64" s="8"/>
    </row>
    <row r="65" spans="1:14" ht="5.25" customHeight="1" x14ac:dyDescent="0.2">
      <c r="A65" s="81"/>
      <c r="B65" s="81"/>
      <c r="C65" s="81"/>
      <c r="D65" s="81"/>
      <c r="E65" s="82"/>
      <c r="F65" s="81"/>
      <c r="G65" s="81"/>
      <c r="H65" s="81"/>
      <c r="I65" s="86"/>
      <c r="J65" s="2"/>
      <c r="L65" s="8"/>
      <c r="M65" s="8"/>
      <c r="N65" s="8"/>
    </row>
    <row r="66" spans="1:14" x14ac:dyDescent="0.2">
      <c r="A66" s="192" t="s">
        <v>22</v>
      </c>
      <c r="B66" s="81"/>
      <c r="C66" s="81"/>
      <c r="D66" s="81"/>
      <c r="E66" s="82"/>
      <c r="F66" s="81"/>
      <c r="G66" s="81"/>
      <c r="H66" s="81"/>
      <c r="I66" s="86">
        <f>SUM(I11:I64)-(I11+I15+I24+I32+I39+I44+I51+I56+I60)</f>
        <v>418.74350000000021</v>
      </c>
      <c r="J66" s="2"/>
      <c r="M66" s="8"/>
      <c r="N66" s="8"/>
    </row>
    <row r="67" spans="1:14" x14ac:dyDescent="0.2">
      <c r="A67" s="192" t="s">
        <v>23</v>
      </c>
      <c r="B67" s="81"/>
      <c r="C67" s="81"/>
      <c r="D67" s="81"/>
      <c r="E67" s="82"/>
      <c r="F67" s="81"/>
      <c r="G67" s="81"/>
      <c r="H67" s="81"/>
      <c r="I67" s="86">
        <f>I66/C7</f>
        <v>119.64100000000006</v>
      </c>
      <c r="J67" s="2"/>
      <c r="M67" s="8"/>
      <c r="N67" s="8"/>
    </row>
    <row r="68" spans="1:14" ht="5.25" customHeight="1" x14ac:dyDescent="0.2">
      <c r="A68" s="81"/>
      <c r="B68" s="81"/>
      <c r="C68" s="81"/>
      <c r="D68" s="81"/>
      <c r="E68" s="82"/>
      <c r="F68" s="81"/>
      <c r="G68" s="81"/>
      <c r="H68" s="81"/>
      <c r="I68" s="86"/>
      <c r="J68" s="2"/>
      <c r="L68" s="8"/>
      <c r="M68" s="8"/>
      <c r="N68" s="8"/>
    </row>
    <row r="69" spans="1:14" x14ac:dyDescent="0.2">
      <c r="A69" s="89" t="s">
        <v>24</v>
      </c>
      <c r="B69" s="89"/>
      <c r="C69" s="89"/>
      <c r="D69" s="89"/>
      <c r="E69" s="90"/>
      <c r="F69" s="89"/>
      <c r="G69" s="89"/>
      <c r="H69" s="89"/>
      <c r="I69" s="91">
        <f>I7-I66</f>
        <v>53.756499999999789</v>
      </c>
      <c r="J69" s="2"/>
      <c r="L69" s="8"/>
      <c r="M69" s="8"/>
      <c r="N69" s="8"/>
    </row>
    <row r="70" spans="1:14" ht="5.25" customHeight="1" x14ac:dyDescent="0.2">
      <c r="A70" s="81"/>
      <c r="B70" s="81"/>
      <c r="C70" s="81"/>
      <c r="D70" s="81"/>
      <c r="E70" s="82"/>
      <c r="F70" s="81"/>
      <c r="G70" s="81"/>
      <c r="H70" s="81"/>
      <c r="I70" s="86"/>
      <c r="J70" s="2"/>
      <c r="L70" s="8"/>
      <c r="M70" s="8"/>
      <c r="N70" s="8"/>
    </row>
    <row r="71" spans="1:14" x14ac:dyDescent="0.2">
      <c r="A71" s="29" t="s">
        <v>25</v>
      </c>
      <c r="B71" s="81"/>
      <c r="C71" s="81"/>
      <c r="D71" s="81"/>
      <c r="E71" s="82"/>
      <c r="F71" s="81"/>
      <c r="G71" s="81"/>
      <c r="H71" s="81"/>
      <c r="I71" s="86"/>
      <c r="J71" s="2"/>
      <c r="L71" s="8"/>
      <c r="M71" s="8"/>
      <c r="N71" s="8"/>
    </row>
    <row r="72" spans="1:14" ht="14.1" customHeight="1" x14ac:dyDescent="0.2">
      <c r="A72" s="336" t="s">
        <v>79</v>
      </c>
      <c r="B72" s="336"/>
      <c r="C72" s="336"/>
      <c r="D72" s="337"/>
      <c r="E72" s="337"/>
      <c r="F72" s="337"/>
      <c r="G72" s="337"/>
      <c r="H72" s="337"/>
      <c r="I72" s="218">
        <v>0.72</v>
      </c>
      <c r="J72" s="2"/>
      <c r="L72" s="8"/>
      <c r="M72" s="8"/>
      <c r="N72" s="8"/>
    </row>
    <row r="73" spans="1:14" ht="14.1" customHeight="1" x14ac:dyDescent="0.2">
      <c r="A73" s="321" t="s">
        <v>77</v>
      </c>
      <c r="B73" s="336"/>
      <c r="C73" s="336"/>
      <c r="D73" s="337"/>
      <c r="E73" s="337"/>
      <c r="F73" s="337"/>
      <c r="G73" s="337"/>
      <c r="H73" s="337"/>
      <c r="I73" s="218">
        <v>25.21</v>
      </c>
      <c r="J73" s="2"/>
      <c r="L73" s="8"/>
      <c r="M73" s="8"/>
      <c r="N73" s="8"/>
    </row>
    <row r="74" spans="1:14" ht="14.1" customHeight="1" x14ac:dyDescent="0.2">
      <c r="A74" s="319" t="s">
        <v>78</v>
      </c>
      <c r="B74" s="324"/>
      <c r="C74" s="324"/>
      <c r="D74" s="337"/>
      <c r="E74" s="337"/>
      <c r="F74" s="337"/>
      <c r="G74" s="337"/>
      <c r="H74" s="337"/>
      <c r="I74" s="232"/>
      <c r="J74" s="2"/>
      <c r="L74" s="8"/>
      <c r="M74" s="8"/>
      <c r="N74" s="8"/>
    </row>
    <row r="75" spans="1:14" ht="14.1" customHeight="1" x14ac:dyDescent="0.2">
      <c r="A75" s="324" t="s">
        <v>165</v>
      </c>
      <c r="B75" s="324"/>
      <c r="C75" s="324"/>
      <c r="D75" s="337"/>
      <c r="E75" s="337"/>
      <c r="F75" s="337"/>
      <c r="G75" s="337"/>
      <c r="H75" s="337"/>
      <c r="I75" s="218">
        <v>225</v>
      </c>
      <c r="J75" s="2"/>
      <c r="L75" s="8"/>
      <c r="M75" s="8"/>
      <c r="N75" s="8"/>
    </row>
    <row r="76" spans="1:14" ht="14.1" customHeight="1" x14ac:dyDescent="0.2">
      <c r="A76" s="324" t="s">
        <v>164</v>
      </c>
      <c r="B76" s="324"/>
      <c r="C76" s="324"/>
      <c r="D76" s="337"/>
      <c r="E76" s="337"/>
      <c r="F76" s="337"/>
      <c r="G76" s="337"/>
      <c r="H76" s="337"/>
      <c r="I76" s="218">
        <v>12</v>
      </c>
      <c r="J76" s="2"/>
      <c r="L76" s="8"/>
      <c r="M76" s="8"/>
      <c r="N76" s="8"/>
    </row>
    <row r="77" spans="1:14" ht="14.1" customHeight="1" x14ac:dyDescent="0.2">
      <c r="A77" s="324" t="s">
        <v>26</v>
      </c>
      <c r="B77" s="324"/>
      <c r="C77" s="324"/>
      <c r="D77" s="337"/>
      <c r="E77" s="337"/>
      <c r="F77" s="337"/>
      <c r="G77" s="337"/>
      <c r="H77" s="337"/>
      <c r="I77" s="218">
        <v>40</v>
      </c>
      <c r="J77" s="2"/>
      <c r="L77" s="8"/>
      <c r="M77" s="8"/>
      <c r="N77" s="8"/>
    </row>
    <row r="78" spans="1:14" ht="14.1" customHeight="1" x14ac:dyDescent="0.2">
      <c r="A78" s="319"/>
      <c r="B78" s="319"/>
      <c r="C78" s="319"/>
      <c r="D78" s="320"/>
      <c r="E78" s="320"/>
      <c r="F78" s="320"/>
      <c r="G78" s="320"/>
      <c r="H78" s="320"/>
      <c r="I78" s="218"/>
      <c r="J78" s="2"/>
      <c r="L78" s="8"/>
      <c r="M78" s="8"/>
      <c r="N78" s="8"/>
    </row>
    <row r="79" spans="1:14" ht="14.1" customHeight="1" x14ac:dyDescent="0.2">
      <c r="A79" s="319"/>
      <c r="B79" s="319"/>
      <c r="C79" s="319"/>
      <c r="D79" s="320"/>
      <c r="E79" s="320"/>
      <c r="F79" s="320"/>
      <c r="G79" s="320"/>
      <c r="H79" s="320"/>
      <c r="I79" s="218"/>
      <c r="J79" s="2"/>
      <c r="L79" s="8"/>
      <c r="M79" s="8"/>
      <c r="N79" s="8"/>
    </row>
    <row r="80" spans="1:14" ht="5.25" customHeight="1" x14ac:dyDescent="0.2">
      <c r="A80" s="81"/>
      <c r="B80" s="81"/>
      <c r="C80" s="81"/>
      <c r="D80" s="81"/>
      <c r="E80" s="82"/>
      <c r="F80" s="81"/>
      <c r="G80" s="81"/>
      <c r="H80" s="81"/>
      <c r="I80" s="86"/>
      <c r="J80" s="2"/>
      <c r="L80" s="8"/>
      <c r="M80" s="8"/>
      <c r="N80" s="8"/>
    </row>
    <row r="81" spans="1:14" x14ac:dyDescent="0.2">
      <c r="A81" s="192" t="s">
        <v>27</v>
      </c>
      <c r="B81" s="81"/>
      <c r="C81" s="81"/>
      <c r="D81" s="81"/>
      <c r="E81" s="82"/>
      <c r="F81" s="81"/>
      <c r="G81" s="81"/>
      <c r="H81" s="81"/>
      <c r="I81" s="86">
        <f>SUM(I71:I79)</f>
        <v>302.93</v>
      </c>
      <c r="J81" s="2"/>
      <c r="L81" s="8"/>
      <c r="M81" s="8"/>
      <c r="N81" s="8"/>
    </row>
    <row r="82" spans="1:14" x14ac:dyDescent="0.2">
      <c r="A82" s="192" t="s">
        <v>28</v>
      </c>
      <c r="B82" s="81"/>
      <c r="C82" s="81"/>
      <c r="D82" s="81"/>
      <c r="E82" s="82"/>
      <c r="F82" s="81"/>
      <c r="G82" s="81"/>
      <c r="H82" s="81"/>
      <c r="I82" s="86">
        <f>I81/C7</f>
        <v>86.551428571428573</v>
      </c>
      <c r="J82" s="2"/>
      <c r="L82" s="8"/>
      <c r="M82" s="8"/>
      <c r="N82" s="8"/>
    </row>
    <row r="83" spans="1:14" x14ac:dyDescent="0.2">
      <c r="A83" s="81"/>
      <c r="B83" s="81"/>
      <c r="C83" s="81"/>
      <c r="D83" s="81"/>
      <c r="E83" s="82"/>
      <c r="F83" s="81"/>
      <c r="G83" s="81"/>
      <c r="H83" s="81"/>
      <c r="I83" s="86"/>
      <c r="J83" s="2"/>
      <c r="L83" s="8"/>
      <c r="M83" s="8"/>
      <c r="N83" s="8"/>
    </row>
    <row r="84" spans="1:14" x14ac:dyDescent="0.2">
      <c r="A84" s="192" t="s">
        <v>29</v>
      </c>
      <c r="B84" s="81"/>
      <c r="C84" s="81"/>
      <c r="D84" s="81"/>
      <c r="E84" s="82"/>
      <c r="F84" s="81"/>
      <c r="G84" s="81"/>
      <c r="H84" s="81"/>
      <c r="I84" s="86">
        <f>I66+I81</f>
        <v>721.67350000000022</v>
      </c>
      <c r="J84" s="2"/>
      <c r="L84" s="8"/>
      <c r="M84" s="8"/>
      <c r="N84" s="8"/>
    </row>
    <row r="85" spans="1:14" x14ac:dyDescent="0.2">
      <c r="A85" s="192" t="s">
        <v>30</v>
      </c>
      <c r="B85" s="81"/>
      <c r="C85" s="81"/>
      <c r="D85" s="81"/>
      <c r="E85" s="82"/>
      <c r="F85" s="81"/>
      <c r="G85" s="81"/>
      <c r="H85" s="81"/>
      <c r="I85" s="86">
        <f>I84/C7</f>
        <v>206.19242857142862</v>
      </c>
      <c r="J85" s="2"/>
      <c r="L85" s="8"/>
      <c r="M85" s="8"/>
      <c r="N85" s="8"/>
    </row>
    <row r="86" spans="1:14" x14ac:dyDescent="0.2">
      <c r="A86" s="81"/>
      <c r="B86" s="81"/>
      <c r="C86" s="81"/>
      <c r="D86" s="81"/>
      <c r="E86" s="82"/>
      <c r="F86" s="81"/>
      <c r="G86" s="81"/>
      <c r="H86" s="81"/>
      <c r="I86" s="86"/>
      <c r="J86" s="2"/>
      <c r="L86" s="8"/>
      <c r="M86" s="8"/>
      <c r="N86" s="8"/>
    </row>
    <row r="87" spans="1:14" x14ac:dyDescent="0.2">
      <c r="A87" s="81" t="s">
        <v>31</v>
      </c>
      <c r="B87" s="81"/>
      <c r="C87" s="81"/>
      <c r="D87" s="81"/>
      <c r="E87" s="82"/>
      <c r="F87" s="81"/>
      <c r="G87" s="81"/>
      <c r="H87" s="81"/>
      <c r="I87" s="86">
        <f>I7-I84</f>
        <v>-249.17350000000022</v>
      </c>
      <c r="J87" s="2"/>
      <c r="L87" s="8"/>
      <c r="M87" s="8"/>
      <c r="N87" s="8"/>
    </row>
    <row r="88" spans="1:14" x14ac:dyDescent="0.2">
      <c r="A88" s="89"/>
      <c r="B88" s="89"/>
      <c r="C88" s="89"/>
      <c r="D88" s="89"/>
      <c r="E88" s="90"/>
      <c r="F88" s="89"/>
      <c r="G88" s="89"/>
      <c r="H88" s="89"/>
      <c r="I88" s="93"/>
      <c r="J88" s="5"/>
      <c r="L88" s="8"/>
      <c r="M88" s="8"/>
      <c r="N88" s="8"/>
    </row>
    <row r="89" spans="1:14" x14ac:dyDescent="0.2">
      <c r="A89" s="15" t="s">
        <v>91</v>
      </c>
      <c r="B89" s="15"/>
      <c r="C89" s="15"/>
      <c r="D89" s="15"/>
      <c r="E89" s="16"/>
      <c r="F89" s="15"/>
      <c r="G89" s="15"/>
      <c r="H89" s="15"/>
      <c r="I89" s="15"/>
      <c r="J89" s="15"/>
      <c r="L89" s="8"/>
      <c r="M89" s="8"/>
      <c r="N89" s="8"/>
    </row>
    <row r="90" spans="1:14" s="67" customFormat="1" x14ac:dyDescent="0.2">
      <c r="A90" s="322" t="s">
        <v>98</v>
      </c>
      <c r="B90" s="322"/>
      <c r="C90" s="322"/>
      <c r="D90" s="322"/>
      <c r="E90" s="322"/>
      <c r="F90" s="322"/>
      <c r="G90" s="322"/>
      <c r="H90" s="322"/>
      <c r="I90" s="322"/>
      <c r="J90" s="71"/>
      <c r="L90" s="69"/>
      <c r="M90" s="69"/>
      <c r="N90" s="69"/>
    </row>
    <row r="91" spans="1:14" s="67" customFormat="1" x14ac:dyDescent="0.2">
      <c r="A91" s="323"/>
      <c r="B91" s="323"/>
      <c r="C91" s="323"/>
      <c r="D91" s="323"/>
      <c r="E91" s="323"/>
      <c r="F91" s="323"/>
      <c r="G91" s="323"/>
      <c r="H91" s="323"/>
      <c r="I91" s="323"/>
      <c r="J91" s="71"/>
      <c r="L91" s="69"/>
      <c r="M91" s="69"/>
      <c r="N91" s="69"/>
    </row>
    <row r="92" spans="1:14" s="67" customFormat="1" x14ac:dyDescent="0.2">
      <c r="A92" s="325"/>
      <c r="B92" s="325"/>
      <c r="C92" s="325"/>
      <c r="D92" s="325"/>
      <c r="E92" s="325"/>
      <c r="F92" s="325"/>
      <c r="G92" s="325"/>
      <c r="H92" s="325"/>
      <c r="I92" s="325"/>
      <c r="J92" s="71"/>
      <c r="L92" s="69"/>
      <c r="M92" s="69"/>
      <c r="N92" s="69"/>
    </row>
    <row r="93" spans="1:14" s="67" customFormat="1" x14ac:dyDescent="0.2">
      <c r="A93" s="325"/>
      <c r="B93" s="325"/>
      <c r="C93" s="325"/>
      <c r="D93" s="325"/>
      <c r="E93" s="325"/>
      <c r="F93" s="325"/>
      <c r="G93" s="325"/>
      <c r="H93" s="325"/>
      <c r="I93" s="325"/>
      <c r="J93" s="71"/>
      <c r="L93" s="69"/>
      <c r="M93" s="69"/>
      <c r="N93" s="69"/>
    </row>
    <row r="94" spans="1:14" s="67" customFormat="1" x14ac:dyDescent="0.2">
      <c r="A94" s="325"/>
      <c r="B94" s="325"/>
      <c r="C94" s="325"/>
      <c r="D94" s="325"/>
      <c r="E94" s="325"/>
      <c r="F94" s="325"/>
      <c r="G94" s="325"/>
      <c r="H94" s="325"/>
      <c r="I94" s="325"/>
      <c r="J94" s="71"/>
      <c r="L94" s="69"/>
      <c r="M94" s="69"/>
      <c r="N94" s="69"/>
    </row>
    <row r="95" spans="1:14" x14ac:dyDescent="0.2">
      <c r="A95" s="11"/>
      <c r="B95" s="11"/>
      <c r="C95" s="11"/>
      <c r="D95" s="11"/>
      <c r="E95" s="12"/>
      <c r="F95" s="11"/>
      <c r="G95" s="11"/>
      <c r="H95" s="11"/>
      <c r="I95" s="11"/>
      <c r="J95" s="11"/>
      <c r="L95" s="8"/>
      <c r="M95" s="8"/>
      <c r="N95" s="8"/>
    </row>
    <row r="96" spans="1:14" x14ac:dyDescent="0.2">
      <c r="A96" s="30" t="s">
        <v>66</v>
      </c>
      <c r="B96" s="11"/>
      <c r="C96" s="20" t="s">
        <v>70</v>
      </c>
      <c r="D96" s="11"/>
      <c r="E96" s="12" t="s">
        <v>68</v>
      </c>
      <c r="F96" s="11"/>
      <c r="G96" s="20" t="s">
        <v>69</v>
      </c>
      <c r="H96" s="180"/>
      <c r="I96" s="180"/>
      <c r="J96" s="11"/>
      <c r="L96" s="8"/>
      <c r="M96" s="8"/>
      <c r="N96" s="8"/>
    </row>
    <row r="97" spans="1:14" x14ac:dyDescent="0.2">
      <c r="A97" s="11"/>
      <c r="B97" s="11"/>
      <c r="C97" s="43">
        <v>0.1</v>
      </c>
      <c r="D97" s="11"/>
      <c r="E97" s="12"/>
      <c r="F97" s="11"/>
      <c r="G97" s="43">
        <v>0.1</v>
      </c>
      <c r="H97" s="180"/>
      <c r="I97" s="180"/>
      <c r="J97" s="11"/>
      <c r="L97" s="8"/>
      <c r="M97" s="8"/>
      <c r="N97" s="8"/>
    </row>
    <row r="98" spans="1:14" x14ac:dyDescent="0.2">
      <c r="A98" s="11"/>
      <c r="B98" s="11"/>
      <c r="C98" s="22"/>
      <c r="D98" s="13"/>
      <c r="E98" s="21" t="s">
        <v>67</v>
      </c>
      <c r="F98" s="13"/>
      <c r="G98" s="22"/>
      <c r="H98" s="180"/>
      <c r="I98" s="180"/>
      <c r="J98" s="11"/>
      <c r="L98" s="8"/>
      <c r="M98" s="8"/>
      <c r="N98" s="8"/>
    </row>
    <row r="99" spans="1:14" x14ac:dyDescent="0.2">
      <c r="A99" s="31" t="s">
        <v>49</v>
      </c>
      <c r="B99" s="11"/>
      <c r="C99" s="203">
        <f>E99*(1-C97)</f>
        <v>3.15</v>
      </c>
      <c r="D99" s="18"/>
      <c r="E99" s="19">
        <f>C7</f>
        <v>3.5</v>
      </c>
      <c r="F99" s="18"/>
      <c r="G99" s="203">
        <f>E99*(1+G97)</f>
        <v>3.8500000000000005</v>
      </c>
      <c r="H99" s="180"/>
      <c r="I99" s="180"/>
      <c r="J99" s="11"/>
      <c r="L99" s="8"/>
      <c r="M99" s="8"/>
      <c r="N99" s="8"/>
    </row>
    <row r="100" spans="1:14" ht="4.5" customHeight="1" x14ac:dyDescent="0.2">
      <c r="A100" s="11"/>
      <c r="B100" s="11"/>
      <c r="C100" s="11"/>
      <c r="D100" s="11"/>
      <c r="E100" s="12"/>
      <c r="F100" s="11"/>
      <c r="G100" s="11"/>
      <c r="H100" s="180"/>
      <c r="I100" s="180"/>
      <c r="J100" s="11"/>
      <c r="L100" s="8"/>
      <c r="M100" s="8"/>
      <c r="N100" s="8"/>
    </row>
    <row r="101" spans="1:14" x14ac:dyDescent="0.2">
      <c r="A101" s="11" t="s">
        <v>71</v>
      </c>
      <c r="B101" s="11"/>
      <c r="C101" s="23">
        <f>$I$66/C99</f>
        <v>132.93444444444452</v>
      </c>
      <c r="D101" s="11"/>
      <c r="E101" s="23">
        <f>$I$66/E99</f>
        <v>119.64100000000006</v>
      </c>
      <c r="F101" s="11"/>
      <c r="G101" s="23">
        <f>$I$66/G99</f>
        <v>108.7645454545455</v>
      </c>
      <c r="H101" s="180"/>
      <c r="I101" s="180"/>
      <c r="J101" s="11"/>
      <c r="L101" s="8"/>
      <c r="M101" s="8"/>
      <c r="N101" s="8"/>
    </row>
    <row r="102" spans="1:14" ht="4.5" customHeight="1" x14ac:dyDescent="0.2">
      <c r="A102" s="11"/>
      <c r="B102" s="11"/>
      <c r="C102" s="11"/>
      <c r="D102" s="11"/>
      <c r="E102" s="12"/>
      <c r="F102" s="11"/>
      <c r="G102" s="11"/>
      <c r="H102" s="180"/>
      <c r="I102" s="180"/>
      <c r="J102" s="11"/>
      <c r="L102" s="8"/>
      <c r="M102" s="8"/>
      <c r="N102" s="8"/>
    </row>
    <row r="103" spans="1:14" x14ac:dyDescent="0.2">
      <c r="A103" s="11" t="s">
        <v>72</v>
      </c>
      <c r="B103" s="11"/>
      <c r="C103" s="23">
        <f>$I$81/C99</f>
        <v>96.168253968253978</v>
      </c>
      <c r="D103" s="11"/>
      <c r="E103" s="23">
        <f>$I$81/E99</f>
        <v>86.551428571428573</v>
      </c>
      <c r="F103" s="11"/>
      <c r="G103" s="23">
        <f>$I$81/G99</f>
        <v>78.683116883116881</v>
      </c>
      <c r="H103" s="180"/>
      <c r="I103" s="180"/>
      <c r="J103" s="11"/>
      <c r="L103" s="8"/>
      <c r="M103" s="8"/>
      <c r="N103" s="8"/>
    </row>
    <row r="104" spans="1:14" ht="3.75" customHeight="1" x14ac:dyDescent="0.2">
      <c r="A104" s="11"/>
      <c r="B104" s="11"/>
      <c r="C104" s="11"/>
      <c r="D104" s="11"/>
      <c r="E104" s="12"/>
      <c r="F104" s="11"/>
      <c r="G104" s="11"/>
      <c r="H104" s="180"/>
      <c r="I104" s="180"/>
      <c r="J104" s="11"/>
      <c r="L104" s="8"/>
      <c r="M104" s="8"/>
      <c r="N104" s="8"/>
    </row>
    <row r="105" spans="1:14" x14ac:dyDescent="0.2">
      <c r="A105" s="11" t="s">
        <v>73</v>
      </c>
      <c r="B105" s="11"/>
      <c r="C105" s="23">
        <f>$I$84/C99</f>
        <v>229.10269841269849</v>
      </c>
      <c r="D105" s="11"/>
      <c r="E105" s="23">
        <f>$I$84/E99</f>
        <v>206.19242857142862</v>
      </c>
      <c r="F105" s="11"/>
      <c r="G105" s="23">
        <f>$I$84/G99</f>
        <v>187.44766233766236</v>
      </c>
      <c r="H105" s="180"/>
      <c r="I105" s="180"/>
      <c r="J105" s="11"/>
      <c r="L105" s="8"/>
      <c r="M105" s="8"/>
      <c r="N105" s="8"/>
    </row>
    <row r="106" spans="1:14" ht="5.25" customHeight="1" x14ac:dyDescent="0.2">
      <c r="A106" s="15"/>
      <c r="B106" s="15"/>
      <c r="C106" s="15"/>
      <c r="D106" s="15"/>
      <c r="E106" s="16"/>
      <c r="F106" s="15"/>
      <c r="G106" s="15"/>
      <c r="H106" s="184"/>
      <c r="I106" s="184"/>
      <c r="J106" s="11"/>
      <c r="L106" s="8"/>
      <c r="M106" s="8"/>
      <c r="N106" s="8"/>
    </row>
    <row r="107" spans="1:14" x14ac:dyDescent="0.2">
      <c r="A107" s="11"/>
      <c r="B107" s="11"/>
      <c r="C107" s="11"/>
      <c r="D107" s="11"/>
      <c r="E107" s="12"/>
      <c r="F107" s="11"/>
      <c r="G107" s="11"/>
      <c r="H107" s="180"/>
      <c r="I107" s="180"/>
      <c r="J107" s="11"/>
      <c r="L107" s="8"/>
      <c r="M107" s="8"/>
      <c r="N107" s="8"/>
    </row>
    <row r="108" spans="1:14" x14ac:dyDescent="0.2">
      <c r="A108" s="11"/>
      <c r="B108" s="11"/>
      <c r="C108" s="13"/>
      <c r="D108" s="13"/>
      <c r="E108" s="14" t="s">
        <v>49</v>
      </c>
      <c r="F108" s="13"/>
      <c r="G108" s="13"/>
      <c r="H108" s="180"/>
      <c r="I108" s="180"/>
      <c r="J108" s="11"/>
      <c r="L108" s="8"/>
      <c r="M108" s="8"/>
      <c r="N108" s="8"/>
    </row>
    <row r="109" spans="1:14" x14ac:dyDescent="0.2">
      <c r="A109" s="31" t="s">
        <v>67</v>
      </c>
      <c r="B109" s="11"/>
      <c r="C109" s="26">
        <f>E109*(1-C97)</f>
        <v>121.5</v>
      </c>
      <c r="D109" s="18"/>
      <c r="E109" s="24">
        <f>G7</f>
        <v>135</v>
      </c>
      <c r="F109" s="18"/>
      <c r="G109" s="26">
        <f>E109*(1+G97)</f>
        <v>148.5</v>
      </c>
      <c r="H109" s="180"/>
      <c r="I109" s="180"/>
      <c r="J109" s="11"/>
      <c r="L109" s="8"/>
      <c r="M109" s="8"/>
      <c r="N109" s="8"/>
    </row>
    <row r="110" spans="1:14" ht="4.5" customHeight="1" x14ac:dyDescent="0.2">
      <c r="A110" s="11"/>
      <c r="B110" s="11"/>
      <c r="C110" s="11"/>
      <c r="D110" s="11"/>
      <c r="E110" s="12"/>
      <c r="F110" s="11"/>
      <c r="G110" s="11"/>
      <c r="H110" s="180"/>
      <c r="I110" s="180"/>
      <c r="J110" s="11"/>
      <c r="L110" s="8"/>
      <c r="M110" s="8"/>
      <c r="N110" s="8"/>
    </row>
    <row r="111" spans="1:14" x14ac:dyDescent="0.2">
      <c r="A111" s="11" t="s">
        <v>71</v>
      </c>
      <c r="B111" s="11"/>
      <c r="C111" s="25">
        <f>$I$66/C109</f>
        <v>3.4464485596707837</v>
      </c>
      <c r="D111" s="11"/>
      <c r="E111" s="25">
        <f>$I$66/E109</f>
        <v>3.1018037037037054</v>
      </c>
      <c r="F111" s="11"/>
      <c r="G111" s="25">
        <f>$I$66/G109</f>
        <v>2.8198215488215501</v>
      </c>
      <c r="H111" s="180"/>
      <c r="I111" s="180"/>
      <c r="J111" s="11"/>
      <c r="L111" s="8"/>
      <c r="M111" s="8"/>
      <c r="N111" s="8"/>
    </row>
    <row r="112" spans="1:14" ht="3" customHeight="1" x14ac:dyDescent="0.2">
      <c r="A112" s="11"/>
      <c r="B112" s="11"/>
      <c r="C112" s="11"/>
      <c r="D112" s="11"/>
      <c r="E112" s="12"/>
      <c r="F112" s="11"/>
      <c r="G112" s="11"/>
      <c r="H112" s="180"/>
      <c r="I112" s="180"/>
      <c r="J112" s="11"/>
      <c r="L112" s="8"/>
      <c r="M112" s="8"/>
      <c r="N112" s="8"/>
    </row>
    <row r="113" spans="1:14" x14ac:dyDescent="0.2">
      <c r="A113" s="11" t="s">
        <v>72</v>
      </c>
      <c r="B113" s="11"/>
      <c r="C113" s="25">
        <f>$I$81/C109</f>
        <v>2.4932510288065846</v>
      </c>
      <c r="D113" s="11"/>
      <c r="E113" s="25">
        <f>$I$81/E109</f>
        <v>2.2439259259259261</v>
      </c>
      <c r="F113" s="11"/>
      <c r="G113" s="25">
        <f>$I$81/G109</f>
        <v>2.0399326599326599</v>
      </c>
      <c r="H113" s="180"/>
      <c r="I113" s="180"/>
      <c r="J113" s="11"/>
      <c r="L113" s="8"/>
      <c r="M113" s="8"/>
      <c r="N113" s="8"/>
    </row>
    <row r="114" spans="1:14" ht="3.75" customHeight="1" x14ac:dyDescent="0.2">
      <c r="A114" s="11"/>
      <c r="B114" s="11"/>
      <c r="C114" s="11"/>
      <c r="D114" s="11"/>
      <c r="E114" s="12"/>
      <c r="F114" s="11"/>
      <c r="G114" s="11"/>
      <c r="H114" s="180"/>
      <c r="I114" s="180"/>
      <c r="J114" s="11"/>
      <c r="L114" s="8"/>
      <c r="M114" s="8"/>
      <c r="N114" s="8"/>
    </row>
    <row r="115" spans="1:14" x14ac:dyDescent="0.2">
      <c r="A115" s="11" t="s">
        <v>73</v>
      </c>
      <c r="B115" s="11"/>
      <c r="C115" s="25">
        <f>$I$84/C109</f>
        <v>5.9396995884773682</v>
      </c>
      <c r="D115" s="11"/>
      <c r="E115" s="25">
        <f>$I$84/E109</f>
        <v>5.3457296296296315</v>
      </c>
      <c r="F115" s="11"/>
      <c r="G115" s="25">
        <f>$I$84/G109</f>
        <v>4.85975420875421</v>
      </c>
      <c r="H115" s="180"/>
      <c r="I115" s="180"/>
      <c r="J115" s="11"/>
      <c r="L115" s="8"/>
      <c r="M115" s="8"/>
      <c r="N115" s="8"/>
    </row>
    <row r="116" spans="1:14" ht="5.25" customHeight="1" x14ac:dyDescent="0.2">
      <c r="A116" s="11"/>
      <c r="B116" s="11"/>
      <c r="C116" s="11"/>
      <c r="D116" s="11"/>
      <c r="E116" s="12"/>
      <c r="F116" s="11"/>
      <c r="G116" s="11"/>
      <c r="H116" s="180"/>
      <c r="I116" s="180"/>
      <c r="J116" s="11"/>
      <c r="L116" s="8"/>
      <c r="M116" s="8"/>
      <c r="N116" s="8"/>
    </row>
    <row r="117" spans="1:14" x14ac:dyDescent="0.2">
      <c r="A117" s="13"/>
      <c r="B117" s="13"/>
      <c r="C117" s="13"/>
      <c r="D117" s="13"/>
      <c r="E117" s="14"/>
      <c r="F117" s="13"/>
      <c r="G117" s="13"/>
      <c r="H117" s="187"/>
      <c r="I117" s="187"/>
      <c r="J117" s="11"/>
      <c r="L117" s="8"/>
      <c r="M117" s="8"/>
      <c r="N117" s="8"/>
    </row>
    <row r="118" spans="1:14" x14ac:dyDescent="0.2">
      <c r="A118" s="11"/>
      <c r="B118" s="11"/>
      <c r="C118" s="11"/>
      <c r="D118" s="11"/>
      <c r="E118" s="12"/>
      <c r="F118" s="11"/>
      <c r="G118" s="11"/>
      <c r="H118" s="11"/>
      <c r="I118" s="11"/>
      <c r="J118" s="11"/>
      <c r="L118" s="8"/>
      <c r="M118" s="8"/>
      <c r="N118" s="8"/>
    </row>
    <row r="119" spans="1:14" x14ac:dyDescent="0.2">
      <c r="A119" s="28" t="s">
        <v>76</v>
      </c>
      <c r="B119" s="11"/>
      <c r="C119" s="324"/>
      <c r="D119" s="324"/>
      <c r="E119" s="324"/>
      <c r="F119" s="45"/>
      <c r="G119" s="45"/>
      <c r="H119" s="11"/>
      <c r="I119" s="11"/>
      <c r="J119" s="11"/>
      <c r="L119" s="8"/>
      <c r="M119" s="8"/>
      <c r="N119" s="8"/>
    </row>
    <row r="120" spans="1:14" x14ac:dyDescent="0.2">
      <c r="A120" s="28" t="s">
        <v>74</v>
      </c>
      <c r="B120" s="11"/>
      <c r="C120" s="324"/>
      <c r="D120" s="324"/>
      <c r="E120" s="324"/>
      <c r="F120" s="324"/>
      <c r="G120" s="324"/>
      <c r="H120" s="11"/>
      <c r="I120" s="11"/>
      <c r="J120" s="11"/>
      <c r="L120" s="8"/>
      <c r="M120" s="8"/>
      <c r="N120" s="8"/>
    </row>
    <row r="121" spans="1:14" x14ac:dyDescent="0.2">
      <c r="A121" s="28" t="s">
        <v>75</v>
      </c>
      <c r="B121" s="11"/>
      <c r="C121" s="324"/>
      <c r="D121" s="324"/>
      <c r="E121" s="324"/>
      <c r="F121" s="324"/>
      <c r="G121" s="324"/>
      <c r="H121" s="11"/>
      <c r="I121" s="11"/>
      <c r="J121" s="11"/>
      <c r="L121" s="8"/>
      <c r="M121" s="8"/>
      <c r="N121" s="8"/>
    </row>
    <row r="122" spans="1:14" x14ac:dyDescent="0.2">
      <c r="A122" s="11"/>
      <c r="B122" s="11"/>
      <c r="C122" s="324"/>
      <c r="D122" s="324"/>
      <c r="E122" s="324"/>
      <c r="F122" s="324"/>
      <c r="G122" s="324"/>
      <c r="H122" s="11"/>
      <c r="I122" s="11"/>
      <c r="J122" s="11"/>
      <c r="L122" s="8"/>
      <c r="M122" s="8"/>
      <c r="N122" s="8"/>
    </row>
    <row r="123" spans="1:14" x14ac:dyDescent="0.2">
      <c r="A123" s="11"/>
      <c r="B123" s="11"/>
      <c r="C123" s="324"/>
      <c r="D123" s="324"/>
      <c r="E123" s="324"/>
      <c r="F123" s="324"/>
      <c r="G123" s="324"/>
      <c r="H123" s="11"/>
      <c r="I123" s="11"/>
      <c r="J123" s="11"/>
      <c r="L123" s="8"/>
      <c r="M123" s="8"/>
      <c r="N123" s="8"/>
    </row>
    <row r="124" spans="1:14" x14ac:dyDescent="0.2">
      <c r="A124" s="11"/>
      <c r="B124" s="11"/>
      <c r="C124" s="11"/>
      <c r="D124" s="11"/>
      <c r="E124" s="12"/>
      <c r="F124" s="11"/>
      <c r="G124" s="11"/>
      <c r="H124" s="11"/>
      <c r="I124" s="11"/>
      <c r="J124" s="11"/>
      <c r="L124" s="8"/>
      <c r="M124" s="8"/>
      <c r="N124" s="8"/>
    </row>
  </sheetData>
  <sheetProtection sheet="1" objects="1" scenarios="1"/>
  <mergeCells count="27">
    <mergeCell ref="A74:C74"/>
    <mergeCell ref="D74:H74"/>
    <mergeCell ref="A1:J1"/>
    <mergeCell ref="A72:C72"/>
    <mergeCell ref="D72:H72"/>
    <mergeCell ref="A73:C73"/>
    <mergeCell ref="D73:H73"/>
    <mergeCell ref="A91:I91"/>
    <mergeCell ref="A75:C75"/>
    <mergeCell ref="D75:H75"/>
    <mergeCell ref="A76:C76"/>
    <mergeCell ref="D76:H76"/>
    <mergeCell ref="A77:C77"/>
    <mergeCell ref="D77:H77"/>
    <mergeCell ref="A78:C78"/>
    <mergeCell ref="D78:H78"/>
    <mergeCell ref="A79:C79"/>
    <mergeCell ref="D79:H79"/>
    <mergeCell ref="A90:I90"/>
    <mergeCell ref="C122:G122"/>
    <mergeCell ref="C123:G123"/>
    <mergeCell ref="A92:I92"/>
    <mergeCell ref="A93:I93"/>
    <mergeCell ref="A94:I94"/>
    <mergeCell ref="C119:E119"/>
    <mergeCell ref="C120:G120"/>
    <mergeCell ref="C121:G121"/>
  </mergeCells>
  <pageMargins left="1.25" right="0.75" top="0.25" bottom="0.75" header="0.5" footer="0.5"/>
  <pageSetup scale="86" orientation="portrait" r:id="rId1"/>
  <headerFooter alignWithMargins="0">
    <oddFooter>&amp;L&amp;A&amp;CUniversity of Idaho&amp;RAERS Dept</oddFooter>
  </headerFooter>
  <rowBreaks count="1" manualBreakCount="1">
    <brk id="7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zoomScaleNormal="100" workbookViewId="0">
      <selection activeCell="B1" sqref="B1"/>
    </sheetView>
  </sheetViews>
  <sheetFormatPr defaultRowHeight="12.75" x14ac:dyDescent="0.2"/>
  <cols>
    <col min="1" max="1" width="15.7109375" customWidth="1"/>
    <col min="2" max="2" width="58.28515625" customWidth="1"/>
    <col min="3" max="3" width="63.28515625" customWidth="1"/>
  </cols>
  <sheetData>
    <row r="1" spans="1:3" ht="24.75" customHeight="1" x14ac:dyDescent="0.2">
      <c r="B1" s="215" t="s">
        <v>277</v>
      </c>
    </row>
    <row r="2" spans="1:3" x14ac:dyDescent="0.2">
      <c r="A2" s="213" t="s">
        <v>121</v>
      </c>
      <c r="B2" s="214" t="s">
        <v>123</v>
      </c>
      <c r="C2" s="213" t="s">
        <v>122</v>
      </c>
    </row>
    <row r="4" spans="1:3" ht="25.5" customHeight="1" x14ac:dyDescent="0.2">
      <c r="A4" s="210" t="s">
        <v>263</v>
      </c>
      <c r="B4" s="209" t="s">
        <v>127</v>
      </c>
      <c r="C4" s="210" t="s">
        <v>255</v>
      </c>
    </row>
    <row r="5" spans="1:3" ht="6" customHeight="1" x14ac:dyDescent="0.2">
      <c r="A5" s="208"/>
      <c r="B5" s="209"/>
      <c r="C5" s="210"/>
    </row>
    <row r="6" spans="1:3" ht="45" customHeight="1" x14ac:dyDescent="0.2">
      <c r="A6" s="210" t="s">
        <v>262</v>
      </c>
      <c r="B6" s="209" t="s">
        <v>256</v>
      </c>
      <c r="C6" s="210" t="s">
        <v>126</v>
      </c>
    </row>
    <row r="7" spans="1:3" ht="5.25" customHeight="1" x14ac:dyDescent="0.2">
      <c r="A7" s="210"/>
      <c r="C7" s="210"/>
    </row>
    <row r="8" spans="1:3" ht="25.5" customHeight="1" x14ac:dyDescent="0.2">
      <c r="A8" s="210" t="s">
        <v>264</v>
      </c>
      <c r="B8" s="209" t="s">
        <v>257</v>
      </c>
      <c r="C8" s="210" t="s">
        <v>126</v>
      </c>
    </row>
    <row r="9" spans="1:3" ht="3.75" customHeight="1" x14ac:dyDescent="0.2">
      <c r="A9" s="210"/>
      <c r="C9" s="210"/>
    </row>
    <row r="10" spans="1:3" ht="43.5" customHeight="1" x14ac:dyDescent="0.2">
      <c r="A10" s="210" t="s">
        <v>265</v>
      </c>
      <c r="B10" s="209" t="s">
        <v>258</v>
      </c>
      <c r="C10" s="210" t="s">
        <v>126</v>
      </c>
    </row>
    <row r="11" spans="1:3" ht="3" customHeight="1" x14ac:dyDescent="0.2">
      <c r="A11" s="210"/>
      <c r="C11" s="210"/>
    </row>
    <row r="12" spans="1:3" ht="40.5" customHeight="1" x14ac:dyDescent="0.2">
      <c r="A12" s="210" t="s">
        <v>266</v>
      </c>
      <c r="B12" s="209" t="s">
        <v>259</v>
      </c>
      <c r="C12" s="210" t="s">
        <v>126</v>
      </c>
    </row>
    <row r="13" spans="1:3" ht="6" customHeight="1" x14ac:dyDescent="0.2">
      <c r="A13" s="210"/>
      <c r="C13" s="210"/>
    </row>
    <row r="14" spans="1:3" ht="16.5" customHeight="1" x14ac:dyDescent="0.2">
      <c r="A14" s="210" t="s">
        <v>267</v>
      </c>
      <c r="B14" s="208" t="s">
        <v>260</v>
      </c>
      <c r="C14" s="212" t="s">
        <v>126</v>
      </c>
    </row>
    <row r="15" spans="1:3" ht="3.75" customHeight="1" x14ac:dyDescent="0.2">
      <c r="A15" s="211"/>
      <c r="C15" s="211"/>
    </row>
    <row r="16" spans="1:3" x14ac:dyDescent="0.2">
      <c r="A16" s="210" t="s">
        <v>268</v>
      </c>
      <c r="B16" s="208" t="s">
        <v>261</v>
      </c>
      <c r="C16" s="210" t="s">
        <v>200</v>
      </c>
    </row>
    <row r="17" spans="1:3" ht="4.5" customHeight="1" x14ac:dyDescent="0.2">
      <c r="A17" s="211"/>
      <c r="C17" s="210"/>
    </row>
    <row r="18" spans="1:3" x14ac:dyDescent="0.2">
      <c r="A18" s="210" t="s">
        <v>269</v>
      </c>
      <c r="B18" s="208" t="s">
        <v>128</v>
      </c>
      <c r="C18" s="210" t="s">
        <v>200</v>
      </c>
    </row>
    <row r="19" spans="1:3" ht="3" customHeight="1" x14ac:dyDescent="0.2">
      <c r="A19" s="211"/>
      <c r="C19" s="211"/>
    </row>
    <row r="20" spans="1:3" x14ac:dyDescent="0.2">
      <c r="A20" s="210" t="s">
        <v>270</v>
      </c>
      <c r="B20" s="208" t="s">
        <v>129</v>
      </c>
      <c r="C20" s="210" t="s">
        <v>200</v>
      </c>
    </row>
    <row r="21" spans="1:3" ht="3.75" customHeight="1" x14ac:dyDescent="0.2">
      <c r="A21" s="211"/>
      <c r="C21" s="211"/>
    </row>
    <row r="22" spans="1:3" x14ac:dyDescent="0.2">
      <c r="A22" s="210" t="s">
        <v>271</v>
      </c>
      <c r="B22" s="208" t="s">
        <v>130</v>
      </c>
      <c r="C22" s="210" t="s">
        <v>200</v>
      </c>
    </row>
    <row r="23" spans="1:3" ht="5.25" customHeight="1" x14ac:dyDescent="0.2"/>
    <row r="24" spans="1:3" x14ac:dyDescent="0.2">
      <c r="A24" s="210" t="s">
        <v>272</v>
      </c>
      <c r="B24" s="208" t="s">
        <v>131</v>
      </c>
      <c r="C24" s="210" t="s">
        <v>200</v>
      </c>
    </row>
    <row r="25" spans="1:3" ht="4.5" customHeight="1" x14ac:dyDescent="0.2">
      <c r="A25" s="210"/>
      <c r="B25" s="208"/>
      <c r="C25" s="212"/>
    </row>
    <row r="26" spans="1:3" x14ac:dyDescent="0.2">
      <c r="A26" s="210" t="s">
        <v>273</v>
      </c>
      <c r="B26" s="208" t="s">
        <v>132</v>
      </c>
      <c r="C26" s="210" t="s">
        <v>126</v>
      </c>
    </row>
    <row r="27" spans="1:3" ht="5.25" customHeight="1" x14ac:dyDescent="0.2"/>
    <row r="28" spans="1:3" x14ac:dyDescent="0.2">
      <c r="A28" s="210" t="s">
        <v>274</v>
      </c>
      <c r="B28" s="208" t="s">
        <v>133</v>
      </c>
      <c r="C28" s="210" t="s">
        <v>126</v>
      </c>
    </row>
    <row r="29" spans="1:3" x14ac:dyDescent="0.2">
      <c r="A29" s="3"/>
      <c r="B29" s="3"/>
      <c r="C29" s="3"/>
    </row>
    <row r="31" spans="1:3" x14ac:dyDescent="0.2">
      <c r="A31" s="208" t="s">
        <v>124</v>
      </c>
      <c r="B31" s="208" t="s">
        <v>275</v>
      </c>
      <c r="C31" s="216" t="s">
        <v>278</v>
      </c>
    </row>
    <row r="32" spans="1:3" x14ac:dyDescent="0.2">
      <c r="A32" s="208" t="s">
        <v>201</v>
      </c>
      <c r="B32" s="208" t="s">
        <v>276</v>
      </c>
      <c r="C32" s="216" t="s">
        <v>202</v>
      </c>
    </row>
    <row r="33" spans="1:3" x14ac:dyDescent="0.2">
      <c r="A33" s="208"/>
      <c r="B33" s="208"/>
      <c r="C33" s="216"/>
    </row>
    <row r="35" spans="1:3" x14ac:dyDescent="0.2">
      <c r="C35" s="216"/>
    </row>
  </sheetData>
  <sheetProtection sheet="1" objects="1" scenarios="1"/>
  <hyperlinks>
    <hyperlink ref="C31" r:id="rId1"/>
    <hyperlink ref="C32" r:id="rId2"/>
  </hyperlinks>
  <pageMargins left="0.7" right="0.7" top="0.75" bottom="0.75" header="0.3" footer="0.3"/>
  <pageSetup scale="90" orientation="landscape" horizontalDpi="1200" verticalDpi="12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workbookViewId="0">
      <pane ySplit="5" topLeftCell="A6" activePane="bottomLeft" state="frozen"/>
      <selection pane="bottomLeft" activeCell="H9" sqref="H9"/>
    </sheetView>
  </sheetViews>
  <sheetFormatPr defaultRowHeight="12.75" x14ac:dyDescent="0.2"/>
  <cols>
    <col min="1" max="1" width="23.85546875" customWidth="1"/>
    <col min="2" max="2" width="10.7109375" customWidth="1"/>
    <col min="3" max="3" width="11" customWidth="1"/>
    <col min="4" max="4" width="10.7109375" customWidth="1"/>
    <col min="5" max="5" width="9.7109375" customWidth="1"/>
    <col min="6" max="6" width="11" customWidth="1"/>
    <col min="7" max="7" width="10.85546875" customWidth="1"/>
    <col min="8" max="8" width="9.7109375" customWidth="1"/>
    <col min="9" max="9" width="10.140625" customWidth="1"/>
  </cols>
  <sheetData>
    <row r="1" spans="1:9" ht="18" customHeight="1" x14ac:dyDescent="0.2">
      <c r="A1" s="48" t="s">
        <v>65</v>
      </c>
      <c r="B1" s="11"/>
      <c r="C1" s="11"/>
      <c r="D1" s="11"/>
      <c r="E1" s="11"/>
      <c r="F1" s="11"/>
      <c r="G1" s="11"/>
      <c r="H1" s="11"/>
      <c r="I1" s="11"/>
    </row>
    <row r="2" spans="1:9" x14ac:dyDescent="0.2">
      <c r="A2" s="47"/>
      <c r="B2" s="11"/>
      <c r="C2" s="11"/>
      <c r="D2" s="11"/>
      <c r="E2" s="11"/>
      <c r="F2" s="11"/>
      <c r="G2" s="11"/>
      <c r="H2" s="11"/>
      <c r="I2" s="11"/>
    </row>
    <row r="3" spans="1:9" x14ac:dyDescent="0.2">
      <c r="A3" s="13"/>
      <c r="B3" s="13"/>
      <c r="C3" s="13"/>
      <c r="D3" s="13"/>
      <c r="E3" s="13"/>
      <c r="F3" s="13"/>
      <c r="G3" s="13"/>
      <c r="H3" s="13"/>
      <c r="I3" s="13"/>
    </row>
    <row r="4" spans="1:9" x14ac:dyDescent="0.2">
      <c r="A4" s="11"/>
      <c r="B4" s="46" t="s">
        <v>40</v>
      </c>
      <c r="C4" s="46" t="s">
        <v>41</v>
      </c>
      <c r="D4" s="46" t="s">
        <v>42</v>
      </c>
      <c r="E4" s="46" t="s">
        <v>43</v>
      </c>
      <c r="F4" s="46" t="s">
        <v>44</v>
      </c>
      <c r="G4" s="46" t="s">
        <v>45</v>
      </c>
      <c r="H4" s="46" t="s">
        <v>46</v>
      </c>
      <c r="I4" s="46" t="s">
        <v>47</v>
      </c>
    </row>
    <row r="5" spans="1:9" x14ac:dyDescent="0.2">
      <c r="A5" s="13" t="s">
        <v>1</v>
      </c>
      <c r="B5" s="21" t="s">
        <v>48</v>
      </c>
      <c r="C5" s="21" t="s">
        <v>49</v>
      </c>
      <c r="D5" s="21" t="s">
        <v>48</v>
      </c>
      <c r="E5" s="21" t="s">
        <v>50</v>
      </c>
      <c r="F5" s="21" t="s">
        <v>50</v>
      </c>
      <c r="G5" s="21" t="s">
        <v>51</v>
      </c>
      <c r="H5" s="21" t="s">
        <v>51</v>
      </c>
      <c r="I5" s="21" t="s">
        <v>52</v>
      </c>
    </row>
    <row r="6" spans="1:9" ht="5.45" customHeight="1" x14ac:dyDescent="0.2">
      <c r="A6" s="6"/>
      <c r="B6" s="9"/>
      <c r="C6" s="9"/>
      <c r="D6" s="9"/>
      <c r="E6" s="9"/>
      <c r="F6" s="9"/>
      <c r="G6" s="9"/>
      <c r="H6" s="9"/>
      <c r="I6" s="9"/>
    </row>
    <row r="7" spans="1:9" x14ac:dyDescent="0.2">
      <c r="A7" s="44" t="s">
        <v>53</v>
      </c>
      <c r="B7" s="52">
        <v>70000</v>
      </c>
      <c r="C7" s="52">
        <v>90000</v>
      </c>
      <c r="D7" s="52">
        <v>15000</v>
      </c>
      <c r="E7" s="53">
        <v>15</v>
      </c>
      <c r="F7" s="53">
        <v>10</v>
      </c>
      <c r="G7" s="54">
        <v>1E-3</v>
      </c>
      <c r="H7" s="54">
        <v>7.0000000000000007E-2</v>
      </c>
      <c r="I7" s="54">
        <v>0.4</v>
      </c>
    </row>
    <row r="8" spans="1:9" x14ac:dyDescent="0.2">
      <c r="A8" s="44" t="s">
        <v>54</v>
      </c>
      <c r="B8" s="52">
        <v>18000</v>
      </c>
      <c r="C8" s="52">
        <v>23000</v>
      </c>
      <c r="D8" s="52">
        <v>3000</v>
      </c>
      <c r="E8" s="53">
        <v>12</v>
      </c>
      <c r="F8" s="53">
        <v>8</v>
      </c>
      <c r="G8" s="54">
        <v>1E-3</v>
      </c>
      <c r="H8" s="54">
        <v>7.0000000000000007E-2</v>
      </c>
      <c r="I8" s="54">
        <v>0.3</v>
      </c>
    </row>
    <row r="9" spans="1:9" x14ac:dyDescent="0.2">
      <c r="A9" s="44" t="s">
        <v>90</v>
      </c>
      <c r="B9" s="52"/>
      <c r="C9" s="52"/>
      <c r="D9" s="52"/>
      <c r="E9" s="53">
        <v>1</v>
      </c>
      <c r="F9" s="53"/>
      <c r="G9" s="54"/>
      <c r="H9" s="54"/>
      <c r="I9" s="54"/>
    </row>
    <row r="10" spans="1:9" x14ac:dyDescent="0.2">
      <c r="A10" s="44" t="s">
        <v>55</v>
      </c>
      <c r="B10" s="52"/>
      <c r="C10" s="52"/>
      <c r="D10" s="52"/>
      <c r="E10" s="53">
        <v>1</v>
      </c>
      <c r="F10" s="53"/>
      <c r="G10" s="54"/>
      <c r="H10" s="54"/>
      <c r="I10" s="54"/>
    </row>
    <row r="11" spans="1:9" x14ac:dyDescent="0.2">
      <c r="A11" s="44" t="s">
        <v>55</v>
      </c>
      <c r="B11" s="52"/>
      <c r="C11" s="52"/>
      <c r="D11" s="52"/>
      <c r="E11" s="53">
        <v>1</v>
      </c>
      <c r="F11" s="53"/>
      <c r="G11" s="54"/>
      <c r="H11" s="54"/>
      <c r="I11" s="54"/>
    </row>
    <row r="12" spans="1:9" x14ac:dyDescent="0.2">
      <c r="A12" s="44" t="s">
        <v>55</v>
      </c>
      <c r="B12" s="52"/>
      <c r="C12" s="52"/>
      <c r="D12" s="52"/>
      <c r="E12" s="53">
        <v>1</v>
      </c>
      <c r="F12" s="53"/>
      <c r="G12" s="54"/>
      <c r="H12" s="54"/>
      <c r="I12" s="54"/>
    </row>
    <row r="13" spans="1:9" x14ac:dyDescent="0.2">
      <c r="A13" s="44" t="s">
        <v>55</v>
      </c>
      <c r="B13" s="52"/>
      <c r="C13" s="52"/>
      <c r="D13" s="52"/>
      <c r="E13" s="53">
        <v>1</v>
      </c>
      <c r="F13" s="53"/>
      <c r="G13" s="54"/>
      <c r="H13" s="54"/>
      <c r="I13" s="54"/>
    </row>
    <row r="14" spans="1:9" x14ac:dyDescent="0.2">
      <c r="A14" s="44" t="s">
        <v>55</v>
      </c>
      <c r="B14" s="52"/>
      <c r="C14" s="52"/>
      <c r="D14" s="52"/>
      <c r="E14" s="53">
        <v>1</v>
      </c>
      <c r="F14" s="53"/>
      <c r="G14" s="54"/>
      <c r="H14" s="54"/>
      <c r="I14" s="54"/>
    </row>
    <row r="15" spans="1:9" x14ac:dyDescent="0.2">
      <c r="A15" s="44" t="s">
        <v>55</v>
      </c>
      <c r="B15" s="52"/>
      <c r="C15" s="52"/>
      <c r="D15" s="52"/>
      <c r="E15" s="53">
        <v>1</v>
      </c>
      <c r="F15" s="53"/>
      <c r="G15" s="54"/>
      <c r="H15" s="54"/>
      <c r="I15" s="54"/>
    </row>
    <row r="16" spans="1:9" x14ac:dyDescent="0.2">
      <c r="A16" s="44" t="s">
        <v>55</v>
      </c>
      <c r="B16" s="52"/>
      <c r="C16" s="52"/>
      <c r="D16" s="52"/>
      <c r="E16" s="53">
        <v>1</v>
      </c>
      <c r="F16" s="53"/>
      <c r="G16" s="54"/>
      <c r="H16" s="54"/>
      <c r="I16" s="54"/>
    </row>
    <row r="17" spans="1:9" x14ac:dyDescent="0.2">
      <c r="A17" s="44" t="s">
        <v>55</v>
      </c>
      <c r="B17" s="52"/>
      <c r="C17" s="52"/>
      <c r="D17" s="52"/>
      <c r="E17" s="53">
        <v>1</v>
      </c>
      <c r="F17" s="53"/>
      <c r="G17" s="54"/>
      <c r="H17" s="54"/>
      <c r="I17" s="54"/>
    </row>
    <row r="18" spans="1:9" x14ac:dyDescent="0.2">
      <c r="A18" s="44" t="s">
        <v>55</v>
      </c>
      <c r="B18" s="52"/>
      <c r="C18" s="52"/>
      <c r="D18" s="52"/>
      <c r="E18" s="53">
        <v>1</v>
      </c>
      <c r="F18" s="53"/>
      <c r="G18" s="54"/>
      <c r="H18" s="54"/>
      <c r="I18" s="54"/>
    </row>
    <row r="19" spans="1:9" x14ac:dyDescent="0.2">
      <c r="A19" s="44" t="s">
        <v>55</v>
      </c>
      <c r="B19" s="52"/>
      <c r="C19" s="52"/>
      <c r="D19" s="52"/>
      <c r="E19" s="53">
        <v>1</v>
      </c>
      <c r="F19" s="53"/>
      <c r="G19" s="54"/>
      <c r="H19" s="54"/>
      <c r="I19" s="54"/>
    </row>
    <row r="20" spans="1:9" x14ac:dyDescent="0.2">
      <c r="A20" s="44" t="s">
        <v>55</v>
      </c>
      <c r="B20" s="52"/>
      <c r="C20" s="52"/>
      <c r="D20" s="52"/>
      <c r="E20" s="53">
        <v>1</v>
      </c>
      <c r="F20" s="53"/>
      <c r="G20" s="54"/>
      <c r="H20" s="54"/>
      <c r="I20" s="54"/>
    </row>
    <row r="21" spans="1:9" x14ac:dyDescent="0.2">
      <c r="A21" s="44" t="s">
        <v>55</v>
      </c>
      <c r="B21" s="52"/>
      <c r="C21" s="52"/>
      <c r="D21" s="52"/>
      <c r="E21" s="53">
        <v>1</v>
      </c>
      <c r="F21" s="53"/>
      <c r="G21" s="54"/>
      <c r="H21" s="54"/>
      <c r="I21" s="54"/>
    </row>
    <row r="22" spans="1:9" x14ac:dyDescent="0.2">
      <c r="A22" s="44" t="s">
        <v>55</v>
      </c>
      <c r="B22" s="52"/>
      <c r="C22" s="52"/>
      <c r="D22" s="52"/>
      <c r="E22" s="53">
        <v>1</v>
      </c>
      <c r="F22" s="53"/>
      <c r="G22" s="54"/>
      <c r="H22" s="54"/>
      <c r="I22" s="54"/>
    </row>
    <row r="23" spans="1:9" x14ac:dyDescent="0.2">
      <c r="A23" s="44" t="s">
        <v>55</v>
      </c>
      <c r="B23" s="52"/>
      <c r="C23" s="52"/>
      <c r="D23" s="52"/>
      <c r="E23" s="53">
        <v>1</v>
      </c>
      <c r="F23" s="53"/>
      <c r="G23" s="54"/>
      <c r="H23" s="54"/>
      <c r="I23" s="54"/>
    </row>
    <row r="24" spans="1:9" x14ac:dyDescent="0.2">
      <c r="A24" s="44" t="s">
        <v>55</v>
      </c>
      <c r="B24" s="52"/>
      <c r="C24" s="52"/>
      <c r="D24" s="52"/>
      <c r="E24" s="53">
        <v>1</v>
      </c>
      <c r="F24" s="53"/>
      <c r="G24" s="54"/>
      <c r="H24" s="54"/>
      <c r="I24" s="54"/>
    </row>
    <row r="25" spans="1:9" x14ac:dyDescent="0.2">
      <c r="A25" s="44" t="s">
        <v>55</v>
      </c>
      <c r="B25" s="52"/>
      <c r="C25" s="52"/>
      <c r="D25" s="52"/>
      <c r="E25" s="53">
        <v>1</v>
      </c>
      <c r="F25" s="53"/>
      <c r="G25" s="54"/>
      <c r="H25" s="54"/>
      <c r="I25" s="54"/>
    </row>
    <row r="26" spans="1:9" x14ac:dyDescent="0.2">
      <c r="A26" s="44" t="s">
        <v>55</v>
      </c>
      <c r="B26" s="52"/>
      <c r="C26" s="52"/>
      <c r="D26" s="52"/>
      <c r="E26" s="53">
        <v>1</v>
      </c>
      <c r="F26" s="53"/>
      <c r="G26" s="54"/>
      <c r="H26" s="54"/>
      <c r="I26" s="54"/>
    </row>
    <row r="27" spans="1:9" x14ac:dyDescent="0.2">
      <c r="A27" s="44" t="s">
        <v>55</v>
      </c>
      <c r="B27" s="52"/>
      <c r="C27" s="52"/>
      <c r="D27" s="52"/>
      <c r="E27" s="53">
        <v>1</v>
      </c>
      <c r="F27" s="53"/>
      <c r="G27" s="54"/>
      <c r="H27" s="54"/>
      <c r="I27" s="54"/>
    </row>
    <row r="28" spans="1:9" x14ac:dyDescent="0.2">
      <c r="A28" s="44" t="s">
        <v>55</v>
      </c>
      <c r="B28" s="52"/>
      <c r="C28" s="52"/>
      <c r="D28" s="52"/>
      <c r="E28" s="53">
        <v>1</v>
      </c>
      <c r="F28" s="53"/>
      <c r="G28" s="54"/>
      <c r="H28" s="54"/>
      <c r="I28" s="54"/>
    </row>
    <row r="29" spans="1:9" x14ac:dyDescent="0.2">
      <c r="A29" s="44" t="s">
        <v>55</v>
      </c>
      <c r="B29" s="52"/>
      <c r="C29" s="52"/>
      <c r="D29" s="52"/>
      <c r="E29" s="53">
        <v>1</v>
      </c>
      <c r="F29" s="53"/>
      <c r="G29" s="54"/>
      <c r="H29" s="54"/>
      <c r="I29" s="54"/>
    </row>
    <row r="30" spans="1:9" x14ac:dyDescent="0.2">
      <c r="A30" s="44" t="s">
        <v>55</v>
      </c>
      <c r="B30" s="52"/>
      <c r="C30" s="52"/>
      <c r="D30" s="52"/>
      <c r="E30" s="53">
        <v>1</v>
      </c>
      <c r="F30" s="53"/>
      <c r="G30" s="54"/>
      <c r="H30" s="54"/>
      <c r="I30" s="54"/>
    </row>
    <row r="31" spans="1:9" ht="8.1" customHeight="1" x14ac:dyDescent="0.2">
      <c r="A31" s="55" t="s">
        <v>55</v>
      </c>
      <c r="B31" s="56"/>
      <c r="C31" s="56"/>
      <c r="D31" s="56"/>
      <c r="E31" s="57"/>
      <c r="F31" s="57"/>
      <c r="G31" s="58"/>
      <c r="H31" s="58"/>
      <c r="I31" s="58"/>
    </row>
  </sheetData>
  <sheetProtection sheet="1" objects="1" scenarios="1"/>
  <phoneticPr fontId="0" type="noConversion"/>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zoomScale="95" workbookViewId="0">
      <pane ySplit="6" topLeftCell="A7" activePane="bottomLeft" state="frozen"/>
      <selection pane="bottomLeft" sqref="A1:H1"/>
    </sheetView>
  </sheetViews>
  <sheetFormatPr defaultRowHeight="12.75" x14ac:dyDescent="0.2"/>
  <cols>
    <col min="1" max="1" width="23.7109375" customWidth="1"/>
    <col min="2" max="2" width="10.5703125" customWidth="1"/>
    <col min="3" max="3" width="11.28515625" customWidth="1"/>
    <col min="4" max="4" width="11.85546875" customWidth="1"/>
    <col min="5" max="5" width="12" customWidth="1"/>
    <col min="6" max="6" width="11.42578125" customWidth="1"/>
    <col min="7" max="7" width="10.5703125" customWidth="1"/>
    <col min="8" max="8" width="9.7109375" customWidth="1"/>
    <col min="9" max="9" width="13.28515625" style="61" customWidth="1"/>
  </cols>
  <sheetData>
    <row r="1" spans="1:9" ht="17.25" customHeight="1" x14ac:dyDescent="0.2">
      <c r="A1" s="315" t="s">
        <v>89</v>
      </c>
      <c r="B1" s="316"/>
      <c r="C1" s="316"/>
      <c r="D1" s="316"/>
      <c r="E1" s="316"/>
      <c r="F1" s="316"/>
      <c r="G1" s="316"/>
      <c r="H1" s="316"/>
      <c r="I1" s="46"/>
    </row>
    <row r="2" spans="1:9" x14ac:dyDescent="0.2">
      <c r="A2" s="317" t="s">
        <v>93</v>
      </c>
      <c r="B2" s="317"/>
      <c r="C2" s="317"/>
      <c r="D2" s="317"/>
      <c r="E2" s="317"/>
      <c r="F2" s="317"/>
      <c r="G2" s="317"/>
      <c r="H2" s="317"/>
      <c r="I2" s="21"/>
    </row>
    <row r="3" spans="1:9" x14ac:dyDescent="0.2">
      <c r="A3" s="11"/>
      <c r="B3" s="46" t="s">
        <v>40</v>
      </c>
      <c r="C3" s="46" t="s">
        <v>6</v>
      </c>
      <c r="D3" s="46" t="s">
        <v>56</v>
      </c>
      <c r="E3" s="46" t="s">
        <v>100</v>
      </c>
      <c r="F3" s="11"/>
      <c r="G3" s="11"/>
      <c r="H3" s="11"/>
      <c r="I3" s="46" t="s">
        <v>63</v>
      </c>
    </row>
    <row r="4" spans="1:9" x14ac:dyDescent="0.2">
      <c r="A4" s="11"/>
      <c r="B4" s="46" t="s">
        <v>48</v>
      </c>
      <c r="C4" s="46" t="s">
        <v>48</v>
      </c>
      <c r="D4" s="46" t="s">
        <v>57</v>
      </c>
      <c r="E4" s="46" t="s">
        <v>62</v>
      </c>
      <c r="F4" s="46" t="s">
        <v>58</v>
      </c>
      <c r="G4" s="46" t="s">
        <v>45</v>
      </c>
      <c r="H4" s="11" t="s">
        <v>46</v>
      </c>
      <c r="I4" s="46" t="s">
        <v>64</v>
      </c>
    </row>
    <row r="5" spans="1:9" x14ac:dyDescent="0.2">
      <c r="A5" s="13" t="s">
        <v>1</v>
      </c>
      <c r="B5" s="21" t="s">
        <v>52</v>
      </c>
      <c r="C5" s="21" t="s">
        <v>52</v>
      </c>
      <c r="D5" s="21" t="s">
        <v>59</v>
      </c>
      <c r="E5" s="21" t="s">
        <v>48</v>
      </c>
      <c r="F5" s="21" t="s">
        <v>60</v>
      </c>
      <c r="G5" s="21" t="s">
        <v>52</v>
      </c>
      <c r="H5" s="21" t="s">
        <v>52</v>
      </c>
      <c r="I5" s="21" t="s">
        <v>52</v>
      </c>
    </row>
    <row r="6" spans="1:9" ht="5.45" customHeight="1" x14ac:dyDescent="0.2">
      <c r="A6" s="15"/>
      <c r="B6" s="51"/>
      <c r="C6" s="51"/>
      <c r="D6" s="51"/>
      <c r="E6" s="51"/>
      <c r="F6" s="51"/>
      <c r="G6" s="51"/>
      <c r="H6" s="51"/>
      <c r="I6" s="46"/>
    </row>
    <row r="7" spans="1:9" x14ac:dyDescent="0.2">
      <c r="A7" s="2" t="str">
        <f>Mach_Input!A7</f>
        <v>Tractor</v>
      </c>
      <c r="B7" s="49">
        <f>Mach_Input!B7*Mach_Input!I7</f>
        <v>28000</v>
      </c>
      <c r="C7" s="49">
        <f>Mach_Input!I7*Mach_Output!E7</f>
        <v>26000</v>
      </c>
      <c r="D7" s="49">
        <f>(Mach_Input!C7-Mach_Input!D7)/Mach_Input!E7</f>
        <v>5000</v>
      </c>
      <c r="E7" s="49">
        <f>Mach_Input!C7-((Mach_Input!E7-Mach_Input!F7)*Mach_Output!D7)</f>
        <v>65000</v>
      </c>
      <c r="F7" s="49">
        <f>(Mach_Input!C7+Mach_Input!D7)/2</f>
        <v>52500</v>
      </c>
      <c r="G7" s="49">
        <f>Mach_Input!G7*Mach_Output!F7*Mach_Input!I7</f>
        <v>21</v>
      </c>
      <c r="H7" s="49">
        <f>Mach_Input!H7*Mach_Output!F7*Mach_Input!I7</f>
        <v>1470.0000000000002</v>
      </c>
      <c r="I7" s="49">
        <f>D7*Mach_Input!I7</f>
        <v>2000</v>
      </c>
    </row>
    <row r="8" spans="1:9" x14ac:dyDescent="0.2">
      <c r="A8" s="2" t="str">
        <f>Mach_Input!A8</f>
        <v>Disk</v>
      </c>
      <c r="B8" s="49">
        <f>Mach_Input!B8*Mach_Input!I8</f>
        <v>5400</v>
      </c>
      <c r="C8" s="49">
        <f>Mach_Input!I8*Mach_Output!E8</f>
        <v>4899.9999999999991</v>
      </c>
      <c r="D8" s="49">
        <f>(Mach_Input!C8-Mach_Input!D8)/Mach_Input!E8</f>
        <v>1666.6666666666667</v>
      </c>
      <c r="E8" s="49">
        <f>Mach_Input!C8-((Mach_Input!E8-Mach_Input!F8)*Mach_Output!D8)</f>
        <v>16333.333333333332</v>
      </c>
      <c r="F8" s="49">
        <f>(Mach_Input!C8+Mach_Input!D8)/2</f>
        <v>13000</v>
      </c>
      <c r="G8" s="49">
        <f>Mach_Input!G8*Mach_Output!F8*Mach_Input!I8</f>
        <v>3.9</v>
      </c>
      <c r="H8" s="49">
        <f>Mach_Input!H8*Mach_Output!F8*Mach_Input!I8</f>
        <v>273</v>
      </c>
      <c r="I8" s="49">
        <f>D8*Mach_Input!I8</f>
        <v>500</v>
      </c>
    </row>
    <row r="9" spans="1:9" x14ac:dyDescent="0.2">
      <c r="A9" s="2" t="str">
        <f>Mach_Input!A9</f>
        <v>Plow</v>
      </c>
      <c r="B9" s="49">
        <f>Mach_Input!B9*Mach_Input!I9</f>
        <v>0</v>
      </c>
      <c r="C9" s="49">
        <f>Mach_Input!I9*Mach_Output!E9</f>
        <v>0</v>
      </c>
      <c r="D9" s="49">
        <f>(Mach_Input!C9-Mach_Input!D9)/Mach_Input!E9</f>
        <v>0</v>
      </c>
      <c r="E9" s="49">
        <f>Mach_Input!C9-((Mach_Input!E9-Mach_Input!F9)*Mach_Output!D9)</f>
        <v>0</v>
      </c>
      <c r="F9" s="49">
        <f>(Mach_Input!C9+Mach_Input!D9)/2</f>
        <v>0</v>
      </c>
      <c r="G9" s="49">
        <f>Mach_Input!G9*Mach_Output!F9*Mach_Input!I9</f>
        <v>0</v>
      </c>
      <c r="H9" s="49">
        <f>Mach_Input!H9*Mach_Output!F9*Mach_Input!I9</f>
        <v>0</v>
      </c>
      <c r="I9" s="49">
        <f>D9*Mach_Input!I9</f>
        <v>0</v>
      </c>
    </row>
    <row r="10" spans="1:9" x14ac:dyDescent="0.2">
      <c r="A10" s="2" t="str">
        <f>Mach_Input!A10</f>
        <v xml:space="preserve"> </v>
      </c>
      <c r="B10" s="49">
        <f>Mach_Input!B10*Mach_Input!I10</f>
        <v>0</v>
      </c>
      <c r="C10" s="49">
        <f>Mach_Input!I10*Mach_Output!E10</f>
        <v>0</v>
      </c>
      <c r="D10" s="49">
        <f>(Mach_Input!C10-Mach_Input!D10)/Mach_Input!E10</f>
        <v>0</v>
      </c>
      <c r="E10" s="49">
        <f>Mach_Input!C10-((Mach_Input!E10-Mach_Input!F10)*Mach_Output!D10)</f>
        <v>0</v>
      </c>
      <c r="F10" s="49">
        <f>(Mach_Input!C10+Mach_Input!D10)/2</f>
        <v>0</v>
      </c>
      <c r="G10" s="49">
        <f>Mach_Input!G10*Mach_Output!F10*Mach_Input!I10</f>
        <v>0</v>
      </c>
      <c r="H10" s="49">
        <f>Mach_Input!H10*Mach_Output!F10*Mach_Input!I10</f>
        <v>0</v>
      </c>
      <c r="I10" s="49">
        <f>D10*Mach_Input!I10</f>
        <v>0</v>
      </c>
    </row>
    <row r="11" spans="1:9" x14ac:dyDescent="0.2">
      <c r="A11" s="2" t="str">
        <f>Mach_Input!A11</f>
        <v xml:space="preserve"> </v>
      </c>
      <c r="B11" s="49">
        <f>Mach_Input!B11*Mach_Input!I11</f>
        <v>0</v>
      </c>
      <c r="C11" s="49">
        <f>Mach_Input!I11*Mach_Output!E11</f>
        <v>0</v>
      </c>
      <c r="D11" s="49">
        <f>(Mach_Input!C11-Mach_Input!D11)/Mach_Input!E11</f>
        <v>0</v>
      </c>
      <c r="E11" s="49">
        <f>Mach_Input!C11-((Mach_Input!E11-Mach_Input!F11)*Mach_Output!D11)</f>
        <v>0</v>
      </c>
      <c r="F11" s="49">
        <f>(Mach_Input!C11+Mach_Input!D11)/2</f>
        <v>0</v>
      </c>
      <c r="G11" s="49">
        <f>Mach_Input!G11*Mach_Output!F11*Mach_Input!I11</f>
        <v>0</v>
      </c>
      <c r="H11" s="49">
        <f>Mach_Input!H11*Mach_Output!F11*Mach_Input!I11</f>
        <v>0</v>
      </c>
      <c r="I11" s="49">
        <f>D11*Mach_Input!I11</f>
        <v>0</v>
      </c>
    </row>
    <row r="12" spans="1:9" x14ac:dyDescent="0.2">
      <c r="A12" s="2" t="str">
        <f>Mach_Input!A12</f>
        <v xml:space="preserve"> </v>
      </c>
      <c r="B12" s="49">
        <f>Mach_Input!B12*Mach_Input!I12</f>
        <v>0</v>
      </c>
      <c r="C12" s="49">
        <f>Mach_Input!I12*Mach_Output!E12</f>
        <v>0</v>
      </c>
      <c r="D12" s="49">
        <f>(Mach_Input!C12-Mach_Input!D12)/Mach_Input!E12</f>
        <v>0</v>
      </c>
      <c r="E12" s="49">
        <f>Mach_Input!C12-((Mach_Input!E12-Mach_Input!F12)*Mach_Output!D12)</f>
        <v>0</v>
      </c>
      <c r="F12" s="49">
        <f>(Mach_Input!C12+Mach_Input!D12)/2</f>
        <v>0</v>
      </c>
      <c r="G12" s="49">
        <f>Mach_Input!G12*Mach_Output!F12*Mach_Input!I12</f>
        <v>0</v>
      </c>
      <c r="H12" s="49">
        <f>Mach_Input!H12*Mach_Output!F12*Mach_Input!I12</f>
        <v>0</v>
      </c>
      <c r="I12" s="49">
        <f>D12*Mach_Input!I12</f>
        <v>0</v>
      </c>
    </row>
    <row r="13" spans="1:9" x14ac:dyDescent="0.2">
      <c r="A13" s="2" t="str">
        <f>Mach_Input!A13</f>
        <v xml:space="preserve"> </v>
      </c>
      <c r="B13" s="49">
        <f>Mach_Input!B13*Mach_Input!I13</f>
        <v>0</v>
      </c>
      <c r="C13" s="49">
        <f>Mach_Input!I13*Mach_Output!E13</f>
        <v>0</v>
      </c>
      <c r="D13" s="49">
        <f>(Mach_Input!C13-Mach_Input!D13)/Mach_Input!E13</f>
        <v>0</v>
      </c>
      <c r="E13" s="49">
        <f>Mach_Input!C13-((Mach_Input!E13-Mach_Input!F13)*Mach_Output!D13)</f>
        <v>0</v>
      </c>
      <c r="F13" s="49">
        <f>(Mach_Input!C13+Mach_Input!D13)/2</f>
        <v>0</v>
      </c>
      <c r="G13" s="49">
        <f>Mach_Input!G13*Mach_Output!F13*Mach_Input!I13</f>
        <v>0</v>
      </c>
      <c r="H13" s="49">
        <f>Mach_Input!H13*Mach_Output!F13*Mach_Input!I13</f>
        <v>0</v>
      </c>
      <c r="I13" s="49">
        <f>D13*Mach_Input!I13</f>
        <v>0</v>
      </c>
    </row>
    <row r="14" spans="1:9" x14ac:dyDescent="0.2">
      <c r="A14" s="2" t="str">
        <f>Mach_Input!A14</f>
        <v xml:space="preserve"> </v>
      </c>
      <c r="B14" s="49">
        <f>Mach_Input!B14*Mach_Input!I14</f>
        <v>0</v>
      </c>
      <c r="C14" s="49">
        <f>Mach_Input!I14*Mach_Output!E14</f>
        <v>0</v>
      </c>
      <c r="D14" s="49">
        <f>(Mach_Input!C14-Mach_Input!D14)/Mach_Input!E14</f>
        <v>0</v>
      </c>
      <c r="E14" s="49">
        <f>Mach_Input!C14-((Mach_Input!E14-Mach_Input!F14)*Mach_Output!D14)</f>
        <v>0</v>
      </c>
      <c r="F14" s="49">
        <f>(Mach_Input!C14+Mach_Input!D14)/2</f>
        <v>0</v>
      </c>
      <c r="G14" s="49">
        <f>Mach_Input!G14*Mach_Output!F14*Mach_Input!I14</f>
        <v>0</v>
      </c>
      <c r="H14" s="49">
        <f>Mach_Input!H14*Mach_Output!F14*Mach_Input!I14</f>
        <v>0</v>
      </c>
      <c r="I14" s="49">
        <f>D14*Mach_Input!I14</f>
        <v>0</v>
      </c>
    </row>
    <row r="15" spans="1:9" x14ac:dyDescent="0.2">
      <c r="A15" s="2" t="str">
        <f>Mach_Input!A15</f>
        <v xml:space="preserve"> </v>
      </c>
      <c r="B15" s="49">
        <f>Mach_Input!B15*Mach_Input!I15</f>
        <v>0</v>
      </c>
      <c r="C15" s="49">
        <f>Mach_Input!I15*Mach_Output!E15</f>
        <v>0</v>
      </c>
      <c r="D15" s="49">
        <f>(Mach_Input!C15-Mach_Input!D15)/Mach_Input!E15</f>
        <v>0</v>
      </c>
      <c r="E15" s="49">
        <f>Mach_Input!C15-((Mach_Input!E15-Mach_Input!F15)*Mach_Output!D15)</f>
        <v>0</v>
      </c>
      <c r="F15" s="49">
        <f>(Mach_Input!C15+Mach_Input!D15)/2</f>
        <v>0</v>
      </c>
      <c r="G15" s="49">
        <f>Mach_Input!G15*Mach_Output!F15*Mach_Input!I15</f>
        <v>0</v>
      </c>
      <c r="H15" s="49">
        <f>Mach_Input!H15*Mach_Output!F15*Mach_Input!I15</f>
        <v>0</v>
      </c>
      <c r="I15" s="49">
        <f>D15*Mach_Input!I15</f>
        <v>0</v>
      </c>
    </row>
    <row r="16" spans="1:9" x14ac:dyDescent="0.2">
      <c r="A16" s="2" t="str">
        <f>Mach_Input!A16</f>
        <v xml:space="preserve"> </v>
      </c>
      <c r="B16" s="49">
        <f>Mach_Input!B16*Mach_Input!I16</f>
        <v>0</v>
      </c>
      <c r="C16" s="49">
        <f>Mach_Input!I16*Mach_Output!E16</f>
        <v>0</v>
      </c>
      <c r="D16" s="49">
        <f>(Mach_Input!C16-Mach_Input!D16)/Mach_Input!E16</f>
        <v>0</v>
      </c>
      <c r="E16" s="49">
        <f>Mach_Input!C16-((Mach_Input!E16-Mach_Input!F16)*Mach_Output!D16)</f>
        <v>0</v>
      </c>
      <c r="F16" s="49">
        <f>(Mach_Input!C16+Mach_Input!D16)/2</f>
        <v>0</v>
      </c>
      <c r="G16" s="49">
        <f>Mach_Input!G16*Mach_Output!F16*Mach_Input!I16</f>
        <v>0</v>
      </c>
      <c r="H16" s="49">
        <f>Mach_Input!H16*Mach_Output!F16*Mach_Input!I16</f>
        <v>0</v>
      </c>
      <c r="I16" s="49">
        <f>D16*Mach_Input!I16</f>
        <v>0</v>
      </c>
    </row>
    <row r="17" spans="1:9" x14ac:dyDescent="0.2">
      <c r="A17" s="2" t="str">
        <f>Mach_Input!A17</f>
        <v xml:space="preserve"> </v>
      </c>
      <c r="B17" s="49">
        <f>Mach_Input!B17*Mach_Input!I17</f>
        <v>0</v>
      </c>
      <c r="C17" s="49">
        <f>Mach_Input!I17*Mach_Output!E17</f>
        <v>0</v>
      </c>
      <c r="D17" s="49">
        <f>(Mach_Input!C17-Mach_Input!D17)/Mach_Input!E17</f>
        <v>0</v>
      </c>
      <c r="E17" s="49">
        <f>Mach_Input!C17-((Mach_Input!E17-Mach_Input!F17)*Mach_Output!D17)</f>
        <v>0</v>
      </c>
      <c r="F17" s="49">
        <f>(Mach_Input!C17+Mach_Input!D17)/2</f>
        <v>0</v>
      </c>
      <c r="G17" s="49">
        <f>Mach_Input!G17*Mach_Output!F17*Mach_Input!I17</f>
        <v>0</v>
      </c>
      <c r="H17" s="49">
        <f>Mach_Input!H17*Mach_Output!F17*Mach_Input!I17</f>
        <v>0</v>
      </c>
      <c r="I17" s="49">
        <f>D17*Mach_Input!I17</f>
        <v>0</v>
      </c>
    </row>
    <row r="18" spans="1:9" x14ac:dyDescent="0.2">
      <c r="A18" s="2" t="str">
        <f>Mach_Input!A18</f>
        <v xml:space="preserve"> </v>
      </c>
      <c r="B18" s="49">
        <f>Mach_Input!B18*Mach_Input!I18</f>
        <v>0</v>
      </c>
      <c r="C18" s="49">
        <f>Mach_Input!I18*Mach_Output!E18</f>
        <v>0</v>
      </c>
      <c r="D18" s="49">
        <f>(Mach_Input!C18-Mach_Input!D18)/Mach_Input!E18</f>
        <v>0</v>
      </c>
      <c r="E18" s="49">
        <f>Mach_Input!C18-((Mach_Input!E18-Mach_Input!F18)*Mach_Output!D18)</f>
        <v>0</v>
      </c>
      <c r="F18" s="49">
        <f>(Mach_Input!C18+Mach_Input!D18)/2</f>
        <v>0</v>
      </c>
      <c r="G18" s="49">
        <f>Mach_Input!G18*Mach_Output!F18*Mach_Input!I18</f>
        <v>0</v>
      </c>
      <c r="H18" s="49">
        <f>Mach_Input!H18*Mach_Output!F18*Mach_Input!I18</f>
        <v>0</v>
      </c>
      <c r="I18" s="49">
        <f>D18*Mach_Input!I18</f>
        <v>0</v>
      </c>
    </row>
    <row r="19" spans="1:9" x14ac:dyDescent="0.2">
      <c r="A19" s="2" t="str">
        <f>Mach_Input!A19</f>
        <v xml:space="preserve"> </v>
      </c>
      <c r="B19" s="49">
        <f>Mach_Input!B19*Mach_Input!I19</f>
        <v>0</v>
      </c>
      <c r="C19" s="49">
        <f>Mach_Input!I19*Mach_Output!E19</f>
        <v>0</v>
      </c>
      <c r="D19" s="49">
        <f>(Mach_Input!C19-Mach_Input!D19)/Mach_Input!E19</f>
        <v>0</v>
      </c>
      <c r="E19" s="49">
        <f>Mach_Input!C19-((Mach_Input!E19-Mach_Input!F19)*Mach_Output!D19)</f>
        <v>0</v>
      </c>
      <c r="F19" s="49">
        <f>(Mach_Input!C19+Mach_Input!D19)/2</f>
        <v>0</v>
      </c>
      <c r="G19" s="49">
        <f>Mach_Input!G19*Mach_Output!F19*Mach_Input!I19</f>
        <v>0</v>
      </c>
      <c r="H19" s="49">
        <f>Mach_Input!H19*Mach_Output!F19*Mach_Input!I19</f>
        <v>0</v>
      </c>
      <c r="I19" s="49">
        <f>D19*Mach_Input!I19</f>
        <v>0</v>
      </c>
    </row>
    <row r="20" spans="1:9" x14ac:dyDescent="0.2">
      <c r="A20" s="2" t="str">
        <f>Mach_Input!A20</f>
        <v xml:space="preserve"> </v>
      </c>
      <c r="B20" s="49">
        <f>Mach_Input!B20*Mach_Input!I20</f>
        <v>0</v>
      </c>
      <c r="C20" s="49">
        <f>Mach_Input!I20*Mach_Output!E20</f>
        <v>0</v>
      </c>
      <c r="D20" s="49">
        <f>(Mach_Input!C20-Mach_Input!D20)/Mach_Input!E20</f>
        <v>0</v>
      </c>
      <c r="E20" s="49">
        <f>Mach_Input!C20-((Mach_Input!E20-Mach_Input!F20)*Mach_Output!D20)</f>
        <v>0</v>
      </c>
      <c r="F20" s="49">
        <f>(Mach_Input!C20+Mach_Input!D20)/2</f>
        <v>0</v>
      </c>
      <c r="G20" s="49">
        <f>Mach_Input!G20*Mach_Output!F20*Mach_Input!I20</f>
        <v>0</v>
      </c>
      <c r="H20" s="49">
        <f>Mach_Input!H20*Mach_Output!F20*Mach_Input!I20</f>
        <v>0</v>
      </c>
      <c r="I20" s="49">
        <f>D20*Mach_Input!I20</f>
        <v>0</v>
      </c>
    </row>
    <row r="21" spans="1:9" x14ac:dyDescent="0.2">
      <c r="A21" s="2" t="str">
        <f>Mach_Input!A21</f>
        <v xml:space="preserve"> </v>
      </c>
      <c r="B21" s="49">
        <f>Mach_Input!B21*Mach_Input!I21</f>
        <v>0</v>
      </c>
      <c r="C21" s="49">
        <f>Mach_Input!I21*Mach_Output!E21</f>
        <v>0</v>
      </c>
      <c r="D21" s="49">
        <f>(Mach_Input!C21-Mach_Input!D21)/Mach_Input!E21</f>
        <v>0</v>
      </c>
      <c r="E21" s="49">
        <f>Mach_Input!C21-((Mach_Input!E21-Mach_Input!F21)*Mach_Output!D21)</f>
        <v>0</v>
      </c>
      <c r="F21" s="49">
        <f>(Mach_Input!C21+Mach_Input!D21)/2</f>
        <v>0</v>
      </c>
      <c r="G21" s="49">
        <f>Mach_Input!G21*Mach_Output!F21*Mach_Input!I21</f>
        <v>0</v>
      </c>
      <c r="H21" s="49">
        <f>Mach_Input!H21*Mach_Output!F21*Mach_Input!I21</f>
        <v>0</v>
      </c>
      <c r="I21" s="49">
        <f>D21*Mach_Input!I21</f>
        <v>0</v>
      </c>
    </row>
    <row r="22" spans="1:9" x14ac:dyDescent="0.2">
      <c r="A22" s="2" t="str">
        <f>Mach_Input!A22</f>
        <v xml:space="preserve"> </v>
      </c>
      <c r="B22" s="49">
        <f>Mach_Input!B22*Mach_Input!I22</f>
        <v>0</v>
      </c>
      <c r="C22" s="49">
        <f>Mach_Input!I22*Mach_Output!E22</f>
        <v>0</v>
      </c>
      <c r="D22" s="49">
        <f>(Mach_Input!C22-Mach_Input!D22)/Mach_Input!E22</f>
        <v>0</v>
      </c>
      <c r="E22" s="49">
        <f>Mach_Input!C22-((Mach_Input!E22-Mach_Input!F22)*Mach_Output!D22)</f>
        <v>0</v>
      </c>
      <c r="F22" s="49">
        <f>(Mach_Input!C22+Mach_Input!D22)/2</f>
        <v>0</v>
      </c>
      <c r="G22" s="49">
        <f>Mach_Input!G22*Mach_Output!F22*Mach_Input!I22</f>
        <v>0</v>
      </c>
      <c r="H22" s="49">
        <f>Mach_Input!H22*Mach_Output!F22*Mach_Input!I22</f>
        <v>0</v>
      </c>
      <c r="I22" s="49">
        <f>D22*Mach_Input!I22</f>
        <v>0</v>
      </c>
    </row>
    <row r="23" spans="1:9" x14ac:dyDescent="0.2">
      <c r="A23" s="2" t="str">
        <f>Mach_Input!A23</f>
        <v xml:space="preserve"> </v>
      </c>
      <c r="B23" s="49">
        <f>Mach_Input!B23*Mach_Input!I23</f>
        <v>0</v>
      </c>
      <c r="C23" s="49">
        <f>Mach_Input!I23*Mach_Output!E23</f>
        <v>0</v>
      </c>
      <c r="D23" s="49">
        <f>(Mach_Input!C23-Mach_Input!D23)/Mach_Input!E23</f>
        <v>0</v>
      </c>
      <c r="E23" s="49">
        <f>Mach_Input!C23-((Mach_Input!E23-Mach_Input!F23)*Mach_Output!D23)</f>
        <v>0</v>
      </c>
      <c r="F23" s="49">
        <f>(Mach_Input!C23+Mach_Input!D23)/2</f>
        <v>0</v>
      </c>
      <c r="G23" s="49">
        <f>Mach_Input!G23*Mach_Output!F23*Mach_Input!I23</f>
        <v>0</v>
      </c>
      <c r="H23" s="49">
        <f>Mach_Input!H23*Mach_Output!F23*Mach_Input!I23</f>
        <v>0</v>
      </c>
      <c r="I23" s="49">
        <f>D23*Mach_Input!I23</f>
        <v>0</v>
      </c>
    </row>
    <row r="24" spans="1:9" x14ac:dyDescent="0.2">
      <c r="A24" s="2" t="str">
        <f>Mach_Input!A24</f>
        <v xml:space="preserve"> </v>
      </c>
      <c r="B24" s="49">
        <f>Mach_Input!B24*Mach_Input!I24</f>
        <v>0</v>
      </c>
      <c r="C24" s="49">
        <f>Mach_Input!I24*Mach_Output!E24</f>
        <v>0</v>
      </c>
      <c r="D24" s="49">
        <f>(Mach_Input!C24-Mach_Input!D24)/Mach_Input!E24</f>
        <v>0</v>
      </c>
      <c r="E24" s="49">
        <f>Mach_Input!C24-((Mach_Input!E24-Mach_Input!F24)*Mach_Output!D24)</f>
        <v>0</v>
      </c>
      <c r="F24" s="49">
        <f>(Mach_Input!C24+Mach_Input!D24)/2</f>
        <v>0</v>
      </c>
      <c r="G24" s="49">
        <f>Mach_Input!G24*Mach_Output!F24*Mach_Input!I24</f>
        <v>0</v>
      </c>
      <c r="H24" s="49">
        <f>Mach_Input!H24*Mach_Output!F24*Mach_Input!I24</f>
        <v>0</v>
      </c>
      <c r="I24" s="49">
        <f>D24*Mach_Input!I24</f>
        <v>0</v>
      </c>
    </row>
    <row r="25" spans="1:9" x14ac:dyDescent="0.2">
      <c r="A25" s="2" t="str">
        <f>Mach_Input!A25</f>
        <v xml:space="preserve"> </v>
      </c>
      <c r="B25" s="49">
        <f>Mach_Input!B25*Mach_Input!I25</f>
        <v>0</v>
      </c>
      <c r="C25" s="49">
        <f>Mach_Input!I25*Mach_Output!E25</f>
        <v>0</v>
      </c>
      <c r="D25" s="49">
        <f>(Mach_Input!C25-Mach_Input!D25)/Mach_Input!E25</f>
        <v>0</v>
      </c>
      <c r="E25" s="49">
        <f>Mach_Input!C25-((Mach_Input!E25-Mach_Input!F25)*Mach_Output!D25)</f>
        <v>0</v>
      </c>
      <c r="F25" s="49">
        <f>(Mach_Input!C25+Mach_Input!D25)/2</f>
        <v>0</v>
      </c>
      <c r="G25" s="49">
        <f>Mach_Input!G25*Mach_Output!F25*Mach_Input!I25</f>
        <v>0</v>
      </c>
      <c r="H25" s="49">
        <f>Mach_Input!H25*Mach_Output!F25*Mach_Input!I25</f>
        <v>0</v>
      </c>
      <c r="I25" s="49">
        <f>D25*Mach_Input!I25</f>
        <v>0</v>
      </c>
    </row>
    <row r="26" spans="1:9" x14ac:dyDescent="0.2">
      <c r="A26" s="2" t="str">
        <f>Mach_Input!A26</f>
        <v xml:space="preserve"> </v>
      </c>
      <c r="B26" s="49">
        <f>Mach_Input!B26*Mach_Input!I26</f>
        <v>0</v>
      </c>
      <c r="C26" s="49">
        <f>Mach_Input!I26*Mach_Output!E26</f>
        <v>0</v>
      </c>
      <c r="D26" s="49">
        <f>(Mach_Input!C26-Mach_Input!D26)/Mach_Input!E26</f>
        <v>0</v>
      </c>
      <c r="E26" s="49">
        <f>Mach_Input!C26-((Mach_Input!E26-Mach_Input!F26)*Mach_Output!D26)</f>
        <v>0</v>
      </c>
      <c r="F26" s="49">
        <f>(Mach_Input!C26+Mach_Input!D26)/2</f>
        <v>0</v>
      </c>
      <c r="G26" s="49">
        <f>Mach_Input!G26*Mach_Output!F26*Mach_Input!I26</f>
        <v>0</v>
      </c>
      <c r="H26" s="49">
        <f>Mach_Input!H26*Mach_Output!F26*Mach_Input!I26</f>
        <v>0</v>
      </c>
      <c r="I26" s="49">
        <f>D26*Mach_Input!I26</f>
        <v>0</v>
      </c>
    </row>
    <row r="27" spans="1:9" x14ac:dyDescent="0.2">
      <c r="A27" s="2" t="str">
        <f>Mach_Input!A27</f>
        <v xml:space="preserve"> </v>
      </c>
      <c r="B27" s="49">
        <f>Mach_Input!B27*Mach_Input!I27</f>
        <v>0</v>
      </c>
      <c r="C27" s="49">
        <f>Mach_Input!I27*Mach_Output!E27</f>
        <v>0</v>
      </c>
      <c r="D27" s="49">
        <f>(Mach_Input!C27-Mach_Input!D27)/Mach_Input!E27</f>
        <v>0</v>
      </c>
      <c r="E27" s="49">
        <f>Mach_Input!C27-((Mach_Input!E27-Mach_Input!F27)*Mach_Output!D27)</f>
        <v>0</v>
      </c>
      <c r="F27" s="49">
        <f>(Mach_Input!C27+Mach_Input!D27)/2</f>
        <v>0</v>
      </c>
      <c r="G27" s="49">
        <f>Mach_Input!G27*Mach_Output!F27*Mach_Input!I27</f>
        <v>0</v>
      </c>
      <c r="H27" s="49">
        <f>Mach_Input!H27*Mach_Output!F27*Mach_Input!I27</f>
        <v>0</v>
      </c>
      <c r="I27" s="49">
        <f>D27*Mach_Input!I27</f>
        <v>0</v>
      </c>
    </row>
    <row r="28" spans="1:9" x14ac:dyDescent="0.2">
      <c r="A28" s="2" t="str">
        <f>Mach_Input!A28</f>
        <v xml:space="preserve"> </v>
      </c>
      <c r="B28" s="49">
        <f>Mach_Input!B28*Mach_Input!I28</f>
        <v>0</v>
      </c>
      <c r="C28" s="49">
        <f>Mach_Input!I28*Mach_Output!E28</f>
        <v>0</v>
      </c>
      <c r="D28" s="49">
        <f>(Mach_Input!C28-Mach_Input!D28)/Mach_Input!E28</f>
        <v>0</v>
      </c>
      <c r="E28" s="49">
        <f>Mach_Input!C28-((Mach_Input!E28-Mach_Input!F28)*Mach_Output!D28)</f>
        <v>0</v>
      </c>
      <c r="F28" s="49">
        <f>(Mach_Input!C28+Mach_Input!D28)/2</f>
        <v>0</v>
      </c>
      <c r="G28" s="49">
        <f>Mach_Input!G28*Mach_Output!F28*Mach_Input!I28</f>
        <v>0</v>
      </c>
      <c r="H28" s="49">
        <f>Mach_Input!H28*Mach_Output!F28*Mach_Input!I28</f>
        <v>0</v>
      </c>
      <c r="I28" s="49">
        <f>D28*Mach_Input!I28</f>
        <v>0</v>
      </c>
    </row>
    <row r="29" spans="1:9" x14ac:dyDescent="0.2">
      <c r="A29" s="2" t="str">
        <f>Mach_Input!A29</f>
        <v xml:space="preserve"> </v>
      </c>
      <c r="B29" s="49">
        <f>Mach_Input!B29*Mach_Input!I29</f>
        <v>0</v>
      </c>
      <c r="C29" s="49">
        <f>Mach_Input!I29*Mach_Output!E29</f>
        <v>0</v>
      </c>
      <c r="D29" s="49">
        <f>(Mach_Input!C29-Mach_Input!D29)/Mach_Input!E29</f>
        <v>0</v>
      </c>
      <c r="E29" s="49">
        <f>Mach_Input!C29-((Mach_Input!E29-Mach_Input!F29)*Mach_Output!D29)</f>
        <v>0</v>
      </c>
      <c r="F29" s="49">
        <f>(Mach_Input!C29+Mach_Input!D29)/2</f>
        <v>0</v>
      </c>
      <c r="G29" s="49">
        <f>Mach_Input!G29*Mach_Output!F29*Mach_Input!I29</f>
        <v>0</v>
      </c>
      <c r="H29" s="49">
        <f>Mach_Input!H29*Mach_Output!F29*Mach_Input!I29</f>
        <v>0</v>
      </c>
      <c r="I29" s="49">
        <f>D29*Mach_Input!I29</f>
        <v>0</v>
      </c>
    </row>
    <row r="30" spans="1:9" x14ac:dyDescent="0.2">
      <c r="A30" s="2" t="str">
        <f>Mach_Input!A30</f>
        <v xml:space="preserve"> </v>
      </c>
      <c r="B30" s="49">
        <f>Mach_Input!B30*Mach_Input!I30</f>
        <v>0</v>
      </c>
      <c r="C30" s="49">
        <f>Mach_Input!I30*Mach_Output!E30</f>
        <v>0</v>
      </c>
      <c r="D30" s="49">
        <f>(Mach_Input!C30-Mach_Input!D30)/Mach_Input!E30</f>
        <v>0</v>
      </c>
      <c r="E30" s="49">
        <f>Mach_Input!C30-((Mach_Input!E30-Mach_Input!F30)*Mach_Output!D30)</f>
        <v>0</v>
      </c>
      <c r="F30" s="49">
        <f>(Mach_Input!C30+Mach_Input!D30)/2</f>
        <v>0</v>
      </c>
      <c r="G30" s="49">
        <f>Mach_Input!G30*Mach_Output!F30*Mach_Input!I30</f>
        <v>0</v>
      </c>
      <c r="H30" s="49">
        <f>Mach_Input!H30*Mach_Output!F30*Mach_Input!I30</f>
        <v>0</v>
      </c>
      <c r="I30" s="49">
        <f>D30*Mach_Input!I30</f>
        <v>0</v>
      </c>
    </row>
    <row r="31" spans="1:9" ht="8.1" customHeight="1" x14ac:dyDescent="0.2">
      <c r="A31" s="5"/>
      <c r="B31" s="50"/>
      <c r="C31" s="50"/>
      <c r="D31" s="50"/>
      <c r="E31" s="50"/>
      <c r="F31" s="50"/>
      <c r="G31" s="50"/>
      <c r="H31" s="50"/>
      <c r="I31" s="50"/>
    </row>
    <row r="32" spans="1:9" ht="8.1" customHeight="1" x14ac:dyDescent="0.2">
      <c r="A32" s="2"/>
      <c r="B32" s="2"/>
      <c r="C32" s="2"/>
      <c r="D32" s="2"/>
      <c r="E32" s="2"/>
      <c r="F32" s="2"/>
      <c r="G32" s="2"/>
      <c r="H32" s="2"/>
      <c r="I32" s="60"/>
    </row>
    <row r="33" spans="1:9" x14ac:dyDescent="0.2">
      <c r="A33" s="5" t="s">
        <v>61</v>
      </c>
      <c r="B33" s="50">
        <f t="shared" ref="B33:I33" si="0">SUM(B7:B30)</f>
        <v>33400</v>
      </c>
      <c r="C33" s="50">
        <f t="shared" si="0"/>
        <v>30900</v>
      </c>
      <c r="D33" s="50">
        <f t="shared" si="0"/>
        <v>6666.666666666667</v>
      </c>
      <c r="E33" s="50">
        <f t="shared" si="0"/>
        <v>81333.333333333328</v>
      </c>
      <c r="F33" s="50">
        <f t="shared" si="0"/>
        <v>65500</v>
      </c>
      <c r="G33" s="62">
        <f t="shared" si="0"/>
        <v>24.9</v>
      </c>
      <c r="H33" s="62">
        <f t="shared" si="0"/>
        <v>1743.0000000000002</v>
      </c>
      <c r="I33" s="62">
        <f t="shared" si="0"/>
        <v>2500</v>
      </c>
    </row>
    <row r="34" spans="1:9" x14ac:dyDescent="0.2">
      <c r="A34" s="63"/>
      <c r="B34" s="63"/>
      <c r="C34" s="63"/>
      <c r="D34" s="63"/>
      <c r="E34" s="63"/>
      <c r="F34" s="63"/>
      <c r="G34" s="63"/>
      <c r="H34" s="63"/>
      <c r="I34" s="64"/>
    </row>
    <row r="35" spans="1:9" x14ac:dyDescent="0.2">
      <c r="A35" s="65" t="s">
        <v>101</v>
      </c>
      <c r="B35">
        <v>100</v>
      </c>
      <c r="C35" s="63"/>
      <c r="D35" s="63"/>
      <c r="E35" s="63"/>
      <c r="F35" s="63"/>
      <c r="G35" s="66">
        <f>G33/$B$35</f>
        <v>0.249</v>
      </c>
      <c r="H35" s="66">
        <f>H33/$B$35</f>
        <v>17.430000000000003</v>
      </c>
      <c r="I35" s="66">
        <f>I33/$B$35</f>
        <v>25</v>
      </c>
    </row>
    <row r="36" spans="1:9" x14ac:dyDescent="0.2">
      <c r="A36" s="63"/>
      <c r="B36" s="63"/>
      <c r="C36" s="63"/>
      <c r="D36" s="63"/>
      <c r="E36" s="63"/>
      <c r="F36" s="63"/>
      <c r="G36" s="63"/>
      <c r="H36" s="63"/>
      <c r="I36" s="64"/>
    </row>
  </sheetData>
  <sheetProtection sheet="1" objects="1" scenarios="1"/>
  <mergeCells count="2">
    <mergeCell ref="A1:H1"/>
    <mergeCell ref="A2:H2"/>
  </mergeCells>
  <phoneticPr fontId="0" type="noConversion"/>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zoomScale="125" zoomScaleNormal="125" workbookViewId="0">
      <selection sqref="A1:J1"/>
    </sheetView>
  </sheetViews>
  <sheetFormatPr defaultRowHeight="12.75" x14ac:dyDescent="0.2"/>
  <cols>
    <col min="1" max="1" width="26.7109375" customWidth="1"/>
    <col min="2" max="2" width="2" customWidth="1"/>
    <col min="3" max="3" width="11.7109375" customWidth="1"/>
    <col min="4" max="4" width="1.140625" customWidth="1"/>
    <col min="5" max="5" width="10.7109375" style="1" customWidth="1"/>
    <col min="6" max="6" width="1.5703125" customWidth="1"/>
    <col min="7" max="7" width="10.7109375" customWidth="1"/>
    <col min="8" max="8" width="1.7109375" customWidth="1"/>
    <col min="9" max="9" width="16.7109375" style="8" customWidth="1"/>
    <col min="10" max="10" width="1.5703125" customWidth="1"/>
    <col min="11" max="11" width="1" customWidth="1"/>
  </cols>
  <sheetData>
    <row r="1" spans="1:14" ht="30" customHeight="1" x14ac:dyDescent="0.2">
      <c r="A1" s="318"/>
      <c r="B1" s="318"/>
      <c r="C1" s="318"/>
      <c r="D1" s="318"/>
      <c r="E1" s="318"/>
      <c r="F1" s="318"/>
      <c r="G1" s="318"/>
      <c r="H1" s="318"/>
      <c r="I1" s="318"/>
      <c r="J1" s="318"/>
    </row>
    <row r="2" spans="1:14" ht="3.75" customHeight="1" x14ac:dyDescent="0.2">
      <c r="A2" s="3"/>
      <c r="B2" s="3"/>
      <c r="C2" s="3"/>
      <c r="D2" s="3"/>
      <c r="E2" s="4"/>
      <c r="F2" s="3"/>
      <c r="G2" s="3"/>
      <c r="H2" s="3"/>
      <c r="I2" s="7"/>
      <c r="J2" s="3"/>
    </row>
    <row r="3" spans="1:14" ht="15" x14ac:dyDescent="0.2">
      <c r="A3" s="32"/>
      <c r="B3" s="32"/>
      <c r="C3" s="33" t="s">
        <v>2</v>
      </c>
      <c r="D3" s="34"/>
      <c r="E3" s="35"/>
      <c r="F3" s="34"/>
      <c r="G3" s="34" t="s">
        <v>5</v>
      </c>
      <c r="H3" s="34"/>
      <c r="I3" s="10" t="s">
        <v>8</v>
      </c>
      <c r="J3" s="2"/>
      <c r="L3" s="8"/>
      <c r="M3" s="8"/>
      <c r="N3" s="8"/>
    </row>
    <row r="4" spans="1:14" ht="15" x14ac:dyDescent="0.2">
      <c r="A4" s="36" t="s">
        <v>1</v>
      </c>
      <c r="B4" s="32"/>
      <c r="C4" s="33" t="s">
        <v>3</v>
      </c>
      <c r="D4" s="34"/>
      <c r="E4" s="35" t="s">
        <v>4</v>
      </c>
      <c r="F4" s="34"/>
      <c r="G4" s="34" t="s">
        <v>6</v>
      </c>
      <c r="H4" s="34"/>
      <c r="I4" s="10" t="s">
        <v>7</v>
      </c>
      <c r="J4" s="2"/>
      <c r="L4" s="8"/>
      <c r="M4" s="8"/>
      <c r="N4" s="8"/>
    </row>
    <row r="5" spans="1:14" ht="5.25" customHeight="1" x14ac:dyDescent="0.2">
      <c r="A5" s="21"/>
      <c r="B5" s="13"/>
      <c r="C5" s="13"/>
      <c r="D5" s="13"/>
      <c r="E5" s="14"/>
      <c r="F5" s="13"/>
      <c r="G5" s="13"/>
      <c r="H5" s="13"/>
      <c r="I5" s="5"/>
      <c r="J5" s="5"/>
      <c r="L5" s="8"/>
      <c r="M5" s="8"/>
      <c r="N5" s="8"/>
    </row>
    <row r="6" spans="1:14" x14ac:dyDescent="0.2">
      <c r="A6" s="29" t="s">
        <v>0</v>
      </c>
      <c r="B6" s="11"/>
      <c r="C6" s="11"/>
      <c r="D6" s="11"/>
      <c r="E6" s="12"/>
      <c r="F6" s="11"/>
      <c r="G6" s="11"/>
      <c r="H6" s="11"/>
      <c r="I6" s="2"/>
      <c r="J6" s="2"/>
      <c r="L6" s="8"/>
      <c r="M6" s="8"/>
      <c r="N6" s="8"/>
    </row>
    <row r="7" spans="1:14" x14ac:dyDescent="0.2">
      <c r="A7" s="74"/>
      <c r="B7" s="75"/>
      <c r="C7" s="74"/>
      <c r="D7" s="75"/>
      <c r="E7" s="76"/>
      <c r="F7" s="75"/>
      <c r="G7" s="77"/>
      <c r="H7" s="75"/>
      <c r="I7" s="78">
        <f>C7*G7</f>
        <v>0</v>
      </c>
      <c r="J7" s="68"/>
      <c r="L7" s="69"/>
      <c r="M7" s="69"/>
      <c r="N7" s="8"/>
    </row>
    <row r="8" spans="1:14" ht="6.75" customHeight="1" x14ac:dyDescent="0.2">
      <c r="A8" s="75"/>
      <c r="B8" s="75"/>
      <c r="C8" s="75"/>
      <c r="D8" s="75"/>
      <c r="E8" s="79"/>
      <c r="F8" s="75"/>
      <c r="G8" s="80"/>
      <c r="H8" s="75"/>
      <c r="I8" s="78"/>
      <c r="J8" s="68"/>
      <c r="L8" s="69"/>
      <c r="M8" s="69"/>
      <c r="N8" s="69"/>
    </row>
    <row r="9" spans="1:14" x14ac:dyDescent="0.2">
      <c r="A9" s="29" t="s">
        <v>11</v>
      </c>
      <c r="B9" s="81"/>
      <c r="C9" s="81"/>
      <c r="D9" s="81"/>
      <c r="E9" s="82"/>
      <c r="F9" s="81"/>
      <c r="G9" s="83"/>
      <c r="H9" s="81"/>
      <c r="I9" s="84"/>
      <c r="J9" s="2"/>
      <c r="L9" s="8"/>
      <c r="M9" s="8"/>
      <c r="N9" s="8"/>
    </row>
    <row r="10" spans="1:14" ht="6.75" customHeight="1" x14ac:dyDescent="0.2">
      <c r="A10" s="81"/>
      <c r="B10" s="81"/>
      <c r="C10" s="81"/>
      <c r="D10" s="81"/>
      <c r="E10" s="82"/>
      <c r="F10" s="81"/>
      <c r="G10" s="83"/>
      <c r="H10" s="81"/>
      <c r="I10" s="84"/>
      <c r="J10" s="2"/>
      <c r="L10" s="8"/>
      <c r="M10" s="8"/>
      <c r="N10" s="8"/>
    </row>
    <row r="11" spans="1:14" x14ac:dyDescent="0.2">
      <c r="A11" s="192" t="s">
        <v>12</v>
      </c>
      <c r="B11" s="81"/>
      <c r="C11" s="81"/>
      <c r="D11" s="81"/>
      <c r="E11" s="82"/>
      <c r="F11" s="81"/>
      <c r="G11" s="83"/>
      <c r="H11" s="81"/>
      <c r="I11" s="85">
        <f>SUM(I12:I13)</f>
        <v>0</v>
      </c>
      <c r="J11" s="2"/>
      <c r="L11" s="8"/>
      <c r="M11" s="8"/>
      <c r="N11" s="8"/>
    </row>
    <row r="12" spans="1:14" x14ac:dyDescent="0.2">
      <c r="A12" s="70"/>
      <c r="B12" s="81"/>
      <c r="C12" s="70"/>
      <c r="D12" s="81"/>
      <c r="E12" s="73"/>
      <c r="F12" s="81"/>
      <c r="G12" s="174"/>
      <c r="H12" s="81"/>
      <c r="I12" s="84">
        <f>C12*G12</f>
        <v>0</v>
      </c>
      <c r="J12" s="2"/>
      <c r="L12" s="8"/>
      <c r="M12" s="8"/>
      <c r="N12" s="8"/>
    </row>
    <row r="13" spans="1:14" x14ac:dyDescent="0.2">
      <c r="A13" s="70"/>
      <c r="B13" s="81"/>
      <c r="C13" s="70"/>
      <c r="D13" s="81"/>
      <c r="E13" s="73"/>
      <c r="F13" s="81"/>
      <c r="G13" s="174"/>
      <c r="H13" s="81"/>
      <c r="I13" s="84">
        <f>C13*G13</f>
        <v>0</v>
      </c>
      <c r="J13" s="2"/>
      <c r="L13" s="8"/>
      <c r="M13" s="8"/>
      <c r="N13" s="8"/>
    </row>
    <row r="14" spans="1:14" ht="7.5" customHeight="1" x14ac:dyDescent="0.2">
      <c r="A14" s="81"/>
      <c r="B14" s="81"/>
      <c r="C14" s="81"/>
      <c r="D14" s="81"/>
      <c r="E14" s="82"/>
      <c r="F14" s="81"/>
      <c r="G14" s="83"/>
      <c r="H14" s="81"/>
      <c r="I14" s="84"/>
      <c r="J14" s="2"/>
      <c r="L14" s="8"/>
      <c r="M14" s="8"/>
      <c r="N14" s="8"/>
    </row>
    <row r="15" spans="1:14" x14ac:dyDescent="0.2">
      <c r="A15" s="192" t="s">
        <v>13</v>
      </c>
      <c r="B15" s="81"/>
      <c r="C15" s="81"/>
      <c r="D15" s="81"/>
      <c r="E15" s="82"/>
      <c r="F15" s="81"/>
      <c r="G15" s="83"/>
      <c r="H15" s="81"/>
      <c r="I15" s="85">
        <f>SUM(I16:I22)</f>
        <v>0</v>
      </c>
      <c r="J15" s="2"/>
      <c r="L15" s="8"/>
      <c r="M15" s="8"/>
      <c r="N15" s="8"/>
    </row>
    <row r="16" spans="1:14" x14ac:dyDescent="0.2">
      <c r="A16" s="70"/>
      <c r="B16" s="81"/>
      <c r="C16" s="70"/>
      <c r="D16" s="81"/>
      <c r="E16" s="73"/>
      <c r="F16" s="81"/>
      <c r="G16" s="174"/>
      <c r="H16" s="81"/>
      <c r="I16" s="84">
        <f t="shared" ref="I16:I22" si="0">C16*G16</f>
        <v>0</v>
      </c>
      <c r="J16" s="2"/>
      <c r="L16" s="8"/>
      <c r="M16" s="8"/>
      <c r="N16" s="8"/>
    </row>
    <row r="17" spans="1:14" x14ac:dyDescent="0.2">
      <c r="A17" s="70"/>
      <c r="B17" s="81"/>
      <c r="C17" s="70"/>
      <c r="D17" s="81"/>
      <c r="E17" s="73"/>
      <c r="F17" s="81"/>
      <c r="G17" s="174"/>
      <c r="H17" s="81"/>
      <c r="I17" s="84">
        <f t="shared" si="0"/>
        <v>0</v>
      </c>
      <c r="J17" s="2"/>
      <c r="L17" s="8"/>
      <c r="M17" s="8"/>
      <c r="N17" s="8"/>
    </row>
    <row r="18" spans="1:14" x14ac:dyDescent="0.2">
      <c r="A18" s="70"/>
      <c r="B18" s="81"/>
      <c r="C18" s="70"/>
      <c r="D18" s="81"/>
      <c r="E18" s="73"/>
      <c r="F18" s="81"/>
      <c r="G18" s="174"/>
      <c r="H18" s="81"/>
      <c r="I18" s="86">
        <f t="shared" si="0"/>
        <v>0</v>
      </c>
      <c r="J18" s="2"/>
      <c r="L18" s="8"/>
      <c r="M18" s="8"/>
      <c r="N18" s="8"/>
    </row>
    <row r="19" spans="1:14" x14ac:dyDescent="0.2">
      <c r="A19" s="70"/>
      <c r="B19" s="81"/>
      <c r="C19" s="70"/>
      <c r="D19" s="81"/>
      <c r="E19" s="73"/>
      <c r="F19" s="81"/>
      <c r="G19" s="174"/>
      <c r="H19" s="81"/>
      <c r="I19" s="86">
        <f t="shared" si="0"/>
        <v>0</v>
      </c>
      <c r="J19" s="2"/>
      <c r="L19" s="8"/>
      <c r="M19" s="8"/>
      <c r="N19" s="8"/>
    </row>
    <row r="20" spans="1:14" x14ac:dyDescent="0.2">
      <c r="A20" s="70"/>
      <c r="B20" s="81"/>
      <c r="C20" s="70"/>
      <c r="D20" s="81"/>
      <c r="E20" s="73"/>
      <c r="F20" s="81"/>
      <c r="G20" s="174"/>
      <c r="H20" s="81"/>
      <c r="I20" s="86">
        <f t="shared" si="0"/>
        <v>0</v>
      </c>
      <c r="J20" s="2"/>
      <c r="L20" s="8"/>
      <c r="M20" s="8"/>
      <c r="N20" s="8"/>
    </row>
    <row r="21" spans="1:14" x14ac:dyDescent="0.2">
      <c r="A21" s="70"/>
      <c r="B21" s="81"/>
      <c r="C21" s="70"/>
      <c r="D21" s="81"/>
      <c r="E21" s="73"/>
      <c r="F21" s="81"/>
      <c r="G21" s="174"/>
      <c r="H21" s="81"/>
      <c r="I21" s="86">
        <f t="shared" si="0"/>
        <v>0</v>
      </c>
      <c r="J21" s="2"/>
      <c r="L21" s="8"/>
      <c r="M21" s="8"/>
      <c r="N21" s="8"/>
    </row>
    <row r="22" spans="1:14" x14ac:dyDescent="0.2">
      <c r="A22" s="70"/>
      <c r="B22" s="81"/>
      <c r="C22" s="70"/>
      <c r="D22" s="81"/>
      <c r="E22" s="73"/>
      <c r="F22" s="81"/>
      <c r="G22" s="174"/>
      <c r="H22" s="81"/>
      <c r="I22" s="86">
        <f t="shared" si="0"/>
        <v>0</v>
      </c>
      <c r="J22" s="2"/>
      <c r="L22" s="8"/>
      <c r="M22" s="8"/>
      <c r="N22" s="8"/>
    </row>
    <row r="23" spans="1:14" ht="6" customHeight="1" x14ac:dyDescent="0.2">
      <c r="A23" s="81"/>
      <c r="B23" s="81"/>
      <c r="C23" s="81"/>
      <c r="D23" s="81"/>
      <c r="E23" s="82"/>
      <c r="F23" s="81"/>
      <c r="G23" s="83"/>
      <c r="H23" s="81"/>
      <c r="I23" s="86"/>
      <c r="J23" s="2"/>
      <c r="L23" s="8"/>
      <c r="M23" s="8"/>
      <c r="N23" s="8"/>
    </row>
    <row r="24" spans="1:14" x14ac:dyDescent="0.2">
      <c r="A24" s="192" t="s">
        <v>17</v>
      </c>
      <c r="B24" s="81"/>
      <c r="C24" s="81"/>
      <c r="D24" s="81"/>
      <c r="E24" s="82"/>
      <c r="F24" s="81"/>
      <c r="G24" s="83"/>
      <c r="H24" s="81"/>
      <c r="I24" s="87">
        <f>SUM(I25:I30)</f>
        <v>0</v>
      </c>
      <c r="J24" s="2"/>
      <c r="L24" s="8"/>
      <c r="M24" s="8"/>
      <c r="N24" s="8"/>
    </row>
    <row r="25" spans="1:14" x14ac:dyDescent="0.2">
      <c r="A25" s="70"/>
      <c r="B25" s="81"/>
      <c r="C25" s="70"/>
      <c r="D25" s="81"/>
      <c r="E25" s="73"/>
      <c r="F25" s="81"/>
      <c r="G25" s="174"/>
      <c r="H25" s="81"/>
      <c r="I25" s="86">
        <f t="shared" ref="I25:I30" si="1">C25*G25</f>
        <v>0</v>
      </c>
      <c r="J25" s="2"/>
      <c r="L25" s="8"/>
      <c r="M25" s="8"/>
      <c r="N25" s="8"/>
    </row>
    <row r="26" spans="1:14" x14ac:dyDescent="0.2">
      <c r="A26" s="70"/>
      <c r="B26" s="81"/>
      <c r="C26" s="70"/>
      <c r="D26" s="81"/>
      <c r="E26" s="73"/>
      <c r="F26" s="81"/>
      <c r="G26" s="174"/>
      <c r="H26" s="81"/>
      <c r="I26" s="86">
        <f t="shared" si="1"/>
        <v>0</v>
      </c>
      <c r="J26" s="2"/>
      <c r="L26" s="8"/>
      <c r="M26" s="8"/>
      <c r="N26" s="8"/>
    </row>
    <row r="27" spans="1:14" x14ac:dyDescent="0.2">
      <c r="A27" s="70"/>
      <c r="B27" s="81"/>
      <c r="C27" s="88"/>
      <c r="D27" s="81"/>
      <c r="E27" s="73"/>
      <c r="F27" s="81"/>
      <c r="G27" s="174"/>
      <c r="H27" s="81"/>
      <c r="I27" s="86">
        <f t="shared" si="1"/>
        <v>0</v>
      </c>
      <c r="J27" s="2"/>
      <c r="L27" s="8"/>
      <c r="M27" s="8"/>
      <c r="N27" s="8"/>
    </row>
    <row r="28" spans="1:14" x14ac:dyDescent="0.2">
      <c r="A28" s="70"/>
      <c r="B28" s="81"/>
      <c r="C28" s="70"/>
      <c r="D28" s="81"/>
      <c r="E28" s="73"/>
      <c r="F28" s="81"/>
      <c r="G28" s="174"/>
      <c r="H28" s="81"/>
      <c r="I28" s="86">
        <f t="shared" si="1"/>
        <v>0</v>
      </c>
      <c r="J28" s="2"/>
      <c r="L28" s="8"/>
      <c r="M28" s="8"/>
      <c r="N28" s="8"/>
    </row>
    <row r="29" spans="1:14" x14ac:dyDescent="0.2">
      <c r="A29" s="70"/>
      <c r="B29" s="81"/>
      <c r="C29" s="70"/>
      <c r="D29" s="81"/>
      <c r="E29" s="73"/>
      <c r="F29" s="81"/>
      <c r="G29" s="174"/>
      <c r="H29" s="81"/>
      <c r="I29" s="86">
        <f t="shared" si="1"/>
        <v>0</v>
      </c>
      <c r="J29" s="2"/>
      <c r="L29" s="8"/>
      <c r="M29" s="8"/>
      <c r="N29" s="8"/>
    </row>
    <row r="30" spans="1:14" x14ac:dyDescent="0.2">
      <c r="A30" s="70"/>
      <c r="B30" s="81"/>
      <c r="C30" s="70"/>
      <c r="D30" s="81"/>
      <c r="E30" s="73"/>
      <c r="F30" s="81"/>
      <c r="G30" s="174"/>
      <c r="H30" s="81"/>
      <c r="I30" s="86">
        <f t="shared" si="1"/>
        <v>0</v>
      </c>
      <c r="J30" s="2"/>
      <c r="L30" s="8"/>
      <c r="M30" s="8"/>
      <c r="N30" s="8"/>
    </row>
    <row r="31" spans="1:14" ht="5.25" customHeight="1" x14ac:dyDescent="0.2">
      <c r="A31" s="81"/>
      <c r="B31" s="81"/>
      <c r="C31" s="81"/>
      <c r="D31" s="81"/>
      <c r="E31" s="82"/>
      <c r="F31" s="81"/>
      <c r="G31" s="83"/>
      <c r="H31" s="81"/>
      <c r="I31" s="86"/>
      <c r="J31" s="2"/>
      <c r="L31" s="8"/>
      <c r="M31" s="8"/>
      <c r="N31" s="8"/>
    </row>
    <row r="32" spans="1:14" x14ac:dyDescent="0.2">
      <c r="A32" s="192" t="s">
        <v>35</v>
      </c>
      <c r="B32" s="81"/>
      <c r="C32" s="81"/>
      <c r="D32" s="81"/>
      <c r="E32" s="82"/>
      <c r="F32" s="81"/>
      <c r="G32" s="83"/>
      <c r="H32" s="81"/>
      <c r="I32" s="87">
        <f>SUM(I33:I37)</f>
        <v>0</v>
      </c>
      <c r="J32" s="2"/>
      <c r="L32" s="8"/>
      <c r="M32" s="8"/>
      <c r="N32" s="8"/>
    </row>
    <row r="33" spans="1:14" x14ac:dyDescent="0.2">
      <c r="A33" s="70"/>
      <c r="B33" s="81"/>
      <c r="C33" s="70"/>
      <c r="D33" s="81"/>
      <c r="E33" s="73"/>
      <c r="F33" s="81"/>
      <c r="G33" s="174"/>
      <c r="H33" s="81"/>
      <c r="I33" s="86">
        <f>C33*G33</f>
        <v>0</v>
      </c>
      <c r="J33" s="2"/>
      <c r="L33" s="8"/>
      <c r="M33" s="8"/>
      <c r="N33" s="8"/>
    </row>
    <row r="34" spans="1:14" x14ac:dyDescent="0.2">
      <c r="A34" s="70"/>
      <c r="B34" s="81"/>
      <c r="C34" s="70"/>
      <c r="D34" s="81"/>
      <c r="E34" s="73"/>
      <c r="F34" s="81"/>
      <c r="G34" s="174"/>
      <c r="H34" s="81"/>
      <c r="I34" s="86">
        <f>C34*G34</f>
        <v>0</v>
      </c>
      <c r="J34" s="2"/>
      <c r="L34" s="8"/>
      <c r="M34" s="8"/>
      <c r="N34" s="8"/>
    </row>
    <row r="35" spans="1:14" x14ac:dyDescent="0.2">
      <c r="A35" s="70"/>
      <c r="B35" s="81"/>
      <c r="C35" s="70"/>
      <c r="D35" s="81"/>
      <c r="E35" s="73"/>
      <c r="F35" s="81"/>
      <c r="G35" s="174"/>
      <c r="H35" s="81"/>
      <c r="I35" s="86">
        <f>C35*G35</f>
        <v>0</v>
      </c>
      <c r="J35" s="2"/>
      <c r="L35" s="8"/>
      <c r="M35" s="8"/>
      <c r="N35" s="8"/>
    </row>
    <row r="36" spans="1:14" x14ac:dyDescent="0.2">
      <c r="A36" s="70"/>
      <c r="B36" s="81"/>
      <c r="C36" s="70"/>
      <c r="D36" s="81"/>
      <c r="E36" s="73"/>
      <c r="F36" s="81"/>
      <c r="G36" s="174"/>
      <c r="H36" s="81"/>
      <c r="I36" s="86">
        <f>C36*G36</f>
        <v>0</v>
      </c>
      <c r="J36" s="2"/>
      <c r="L36" s="8"/>
      <c r="M36" s="8"/>
      <c r="N36" s="8"/>
    </row>
    <row r="37" spans="1:14" x14ac:dyDescent="0.2">
      <c r="A37" s="70"/>
      <c r="B37" s="81"/>
      <c r="C37" s="70"/>
      <c r="D37" s="81"/>
      <c r="E37" s="73"/>
      <c r="F37" s="81"/>
      <c r="G37" s="174"/>
      <c r="H37" s="81"/>
      <c r="I37" s="86">
        <f>C37*G37</f>
        <v>0</v>
      </c>
      <c r="J37" s="2"/>
      <c r="L37" s="8"/>
      <c r="M37" s="8"/>
      <c r="N37" s="8"/>
    </row>
    <row r="38" spans="1:14" ht="6" customHeight="1" x14ac:dyDescent="0.2">
      <c r="A38" s="81"/>
      <c r="B38" s="81"/>
      <c r="C38" s="81"/>
      <c r="D38" s="81"/>
      <c r="E38" s="82"/>
      <c r="F38" s="81"/>
      <c r="G38" s="83"/>
      <c r="H38" s="81"/>
      <c r="I38" s="86"/>
      <c r="J38" s="2"/>
      <c r="L38" s="8"/>
      <c r="M38" s="8"/>
      <c r="N38" s="8"/>
    </row>
    <row r="39" spans="1:14" x14ac:dyDescent="0.2">
      <c r="A39" s="192" t="s">
        <v>18</v>
      </c>
      <c r="B39" s="81"/>
      <c r="C39" s="81"/>
      <c r="D39" s="81"/>
      <c r="E39" s="82"/>
      <c r="F39" s="81"/>
      <c r="G39" s="83"/>
      <c r="H39" s="81"/>
      <c r="I39" s="87">
        <f>SUM(I40:I42)</f>
        <v>0</v>
      </c>
      <c r="J39" s="2"/>
      <c r="L39" s="8"/>
      <c r="M39" s="8"/>
      <c r="N39" s="8"/>
    </row>
    <row r="40" spans="1:14" x14ac:dyDescent="0.2">
      <c r="A40" s="70"/>
      <c r="B40" s="81"/>
      <c r="C40" s="70"/>
      <c r="D40" s="81"/>
      <c r="E40" s="73"/>
      <c r="F40" s="81"/>
      <c r="G40" s="174"/>
      <c r="H40" s="81"/>
      <c r="I40" s="86">
        <f>C40*G40</f>
        <v>0</v>
      </c>
      <c r="J40" s="2"/>
      <c r="L40" s="8"/>
      <c r="M40" s="8"/>
      <c r="N40" s="8"/>
    </row>
    <row r="41" spans="1:14" x14ac:dyDescent="0.2">
      <c r="A41" s="70"/>
      <c r="B41" s="81"/>
      <c r="C41" s="70"/>
      <c r="D41" s="81"/>
      <c r="E41" s="73"/>
      <c r="F41" s="81"/>
      <c r="G41" s="174"/>
      <c r="H41" s="81"/>
      <c r="I41" s="86">
        <f>C41*G41</f>
        <v>0</v>
      </c>
      <c r="J41" s="2"/>
      <c r="L41" s="8"/>
      <c r="M41" s="8"/>
      <c r="N41" s="8"/>
    </row>
    <row r="42" spans="1:14" x14ac:dyDescent="0.2">
      <c r="A42" s="70"/>
      <c r="B42" s="81"/>
      <c r="C42" s="70"/>
      <c r="D42" s="81"/>
      <c r="E42" s="73"/>
      <c r="F42" s="81"/>
      <c r="G42" s="174"/>
      <c r="H42" s="81"/>
      <c r="I42" s="86">
        <f>C42*G42</f>
        <v>0</v>
      </c>
      <c r="J42" s="2"/>
      <c r="L42" s="8"/>
      <c r="M42" s="8"/>
      <c r="N42" s="8"/>
    </row>
    <row r="43" spans="1:14" ht="3" customHeight="1" x14ac:dyDescent="0.2">
      <c r="A43" s="193"/>
      <c r="B43" s="189"/>
      <c r="C43" s="193"/>
      <c r="D43" s="189"/>
      <c r="E43" s="194"/>
      <c r="F43" s="189"/>
      <c r="G43" s="195"/>
      <c r="H43" s="81"/>
      <c r="I43" s="86"/>
      <c r="J43" s="2"/>
      <c r="L43" s="8"/>
      <c r="M43" s="8"/>
      <c r="N43" s="8"/>
    </row>
    <row r="44" spans="1:14" x14ac:dyDescent="0.2">
      <c r="A44" s="192" t="s">
        <v>117</v>
      </c>
      <c r="B44" s="81"/>
      <c r="C44" s="81"/>
      <c r="D44" s="81"/>
      <c r="E44" s="82"/>
      <c r="F44" s="81"/>
      <c r="G44" s="83"/>
      <c r="H44" s="81"/>
      <c r="I44" s="87">
        <f>SUM(I45:I48)</f>
        <v>0</v>
      </c>
      <c r="J44" s="2"/>
      <c r="L44" s="8"/>
      <c r="M44" s="8"/>
      <c r="N44" s="8"/>
    </row>
    <row r="45" spans="1:14" x14ac:dyDescent="0.2">
      <c r="A45" s="70"/>
      <c r="B45" s="81"/>
      <c r="C45" s="70"/>
      <c r="D45" s="81"/>
      <c r="E45" s="73"/>
      <c r="F45" s="81"/>
      <c r="G45" s="174"/>
      <c r="H45" s="81"/>
      <c r="I45" s="86">
        <f>C45*G45</f>
        <v>0</v>
      </c>
      <c r="J45" s="2"/>
      <c r="L45" s="8"/>
      <c r="M45" s="8"/>
      <c r="N45" s="8"/>
    </row>
    <row r="46" spans="1:14" x14ac:dyDescent="0.2">
      <c r="A46" s="70"/>
      <c r="B46" s="81"/>
      <c r="C46" s="70"/>
      <c r="D46" s="81"/>
      <c r="E46" s="73"/>
      <c r="F46" s="81"/>
      <c r="G46" s="174"/>
      <c r="H46" s="81"/>
      <c r="I46" s="86">
        <f>C46*G46</f>
        <v>0</v>
      </c>
      <c r="J46" s="2"/>
      <c r="L46" s="8"/>
      <c r="M46" s="8"/>
      <c r="N46" s="8"/>
    </row>
    <row r="47" spans="1:14" x14ac:dyDescent="0.2">
      <c r="A47" s="70"/>
      <c r="B47" s="81"/>
      <c r="C47" s="70"/>
      <c r="D47" s="81"/>
      <c r="E47" s="73"/>
      <c r="F47" s="81"/>
      <c r="G47" s="174"/>
      <c r="H47" s="81"/>
      <c r="I47" s="86">
        <f>C47*G47</f>
        <v>0</v>
      </c>
      <c r="J47" s="2"/>
      <c r="L47" s="8"/>
      <c r="M47" s="8"/>
      <c r="N47" s="8"/>
    </row>
    <row r="48" spans="1:14" x14ac:dyDescent="0.2">
      <c r="A48" s="70"/>
      <c r="B48" s="81"/>
      <c r="C48" s="70"/>
      <c r="D48" s="81"/>
      <c r="E48" s="73"/>
      <c r="F48" s="81"/>
      <c r="G48" s="174"/>
      <c r="H48" s="81"/>
      <c r="I48" s="86">
        <f>C48*G48</f>
        <v>0</v>
      </c>
      <c r="J48" s="2"/>
      <c r="L48" s="8"/>
      <c r="M48" s="8"/>
      <c r="N48" s="8"/>
    </row>
    <row r="49" spans="1:14" ht="5.25" customHeight="1" x14ac:dyDescent="0.2">
      <c r="A49" s="193"/>
      <c r="B49" s="189"/>
      <c r="C49" s="193"/>
      <c r="D49" s="189"/>
      <c r="E49" s="194"/>
      <c r="F49" s="189"/>
      <c r="G49" s="195"/>
      <c r="H49" s="81"/>
      <c r="I49" s="86"/>
      <c r="J49" s="2"/>
      <c r="L49" s="8"/>
      <c r="M49" s="8"/>
      <c r="N49" s="8"/>
    </row>
    <row r="50" spans="1:14" x14ac:dyDescent="0.2">
      <c r="A50" s="192" t="s">
        <v>118</v>
      </c>
      <c r="B50" s="81"/>
      <c r="C50" s="81"/>
      <c r="D50" s="81"/>
      <c r="E50" s="82"/>
      <c r="F50" s="81"/>
      <c r="G50" s="83"/>
      <c r="H50" s="81"/>
      <c r="I50" s="87">
        <f>SUM(I51:I53)</f>
        <v>0</v>
      </c>
      <c r="J50" s="2"/>
      <c r="L50" s="8"/>
      <c r="M50" s="8"/>
      <c r="N50" s="8"/>
    </row>
    <row r="51" spans="1:14" x14ac:dyDescent="0.2">
      <c r="A51" s="70"/>
      <c r="B51" s="81"/>
      <c r="C51" s="70"/>
      <c r="D51" s="81"/>
      <c r="E51" s="73"/>
      <c r="F51" s="81"/>
      <c r="G51" s="174"/>
      <c r="H51" s="81"/>
      <c r="I51" s="86">
        <f>C51*G51</f>
        <v>0</v>
      </c>
      <c r="J51" s="2"/>
      <c r="L51" s="8"/>
      <c r="M51" s="8"/>
      <c r="N51" s="8"/>
    </row>
    <row r="52" spans="1:14" x14ac:dyDescent="0.2">
      <c r="A52" s="70"/>
      <c r="B52" s="81"/>
      <c r="C52" s="70"/>
      <c r="D52" s="81"/>
      <c r="E52" s="73"/>
      <c r="F52" s="81"/>
      <c r="G52" s="174"/>
      <c r="H52" s="81"/>
      <c r="I52" s="86">
        <f>C52*G52</f>
        <v>0</v>
      </c>
      <c r="J52" s="2"/>
      <c r="L52" s="8"/>
      <c r="M52" s="8"/>
      <c r="N52" s="8"/>
    </row>
    <row r="53" spans="1:14" x14ac:dyDescent="0.2">
      <c r="A53" s="70"/>
      <c r="B53" s="81"/>
      <c r="C53" s="70"/>
      <c r="D53" s="81"/>
      <c r="E53" s="73"/>
      <c r="F53" s="81"/>
      <c r="G53" s="174"/>
      <c r="H53" s="81"/>
      <c r="I53" s="86">
        <f>C53*G53</f>
        <v>0</v>
      </c>
      <c r="J53" s="2"/>
      <c r="L53" s="8"/>
      <c r="M53" s="8"/>
      <c r="N53" s="8"/>
    </row>
    <row r="54" spans="1:14" ht="5.25" customHeight="1" x14ac:dyDescent="0.2">
      <c r="A54" s="193"/>
      <c r="B54" s="189"/>
      <c r="C54" s="193"/>
      <c r="D54" s="189"/>
      <c r="E54" s="194"/>
      <c r="F54" s="189"/>
      <c r="G54" s="195"/>
      <c r="H54" s="81"/>
      <c r="I54" s="86"/>
      <c r="J54" s="2"/>
      <c r="L54" s="8"/>
      <c r="M54" s="8"/>
      <c r="N54" s="8"/>
    </row>
    <row r="55" spans="1:14" x14ac:dyDescent="0.2">
      <c r="A55" s="192" t="s">
        <v>120</v>
      </c>
      <c r="B55" s="81"/>
      <c r="C55" s="81"/>
      <c r="D55" s="81"/>
      <c r="E55" s="82"/>
      <c r="F55" s="81"/>
      <c r="G55" s="83"/>
      <c r="H55" s="81"/>
      <c r="I55" s="87">
        <f>SUM(I56:I58)</f>
        <v>0</v>
      </c>
      <c r="J55" s="2"/>
      <c r="L55" s="8"/>
      <c r="M55" s="8"/>
      <c r="N55" s="8"/>
    </row>
    <row r="56" spans="1:14" x14ac:dyDescent="0.2">
      <c r="A56" s="70"/>
      <c r="B56" s="81"/>
      <c r="C56" s="70"/>
      <c r="D56" s="81"/>
      <c r="E56" s="73"/>
      <c r="F56" s="81"/>
      <c r="G56" s="174"/>
      <c r="H56" s="81"/>
      <c r="I56" s="86">
        <f>C56*G56</f>
        <v>0</v>
      </c>
      <c r="J56" s="2"/>
      <c r="L56" s="8"/>
      <c r="M56" s="8"/>
      <c r="N56" s="8"/>
    </row>
    <row r="57" spans="1:14" x14ac:dyDescent="0.2">
      <c r="A57" s="70"/>
      <c r="B57" s="81"/>
      <c r="C57" s="70"/>
      <c r="D57" s="81"/>
      <c r="E57" s="73"/>
      <c r="F57" s="81"/>
      <c r="G57" s="174"/>
      <c r="H57" s="81"/>
      <c r="I57" s="86">
        <f>C57*G57</f>
        <v>0</v>
      </c>
      <c r="J57" s="2"/>
      <c r="L57" s="8"/>
      <c r="M57" s="8"/>
      <c r="N57" s="8"/>
    </row>
    <row r="58" spans="1:14" ht="5.25" customHeight="1" x14ac:dyDescent="0.2">
      <c r="A58" s="81"/>
      <c r="B58" s="81"/>
      <c r="C58" s="81"/>
      <c r="D58" s="81"/>
      <c r="E58" s="82"/>
      <c r="F58" s="81"/>
      <c r="G58" s="83"/>
      <c r="H58" s="81"/>
      <c r="I58" s="86"/>
      <c r="J58" s="2"/>
      <c r="L58" s="8"/>
      <c r="M58" s="8"/>
      <c r="N58" s="8"/>
    </row>
    <row r="59" spans="1:14" x14ac:dyDescent="0.2">
      <c r="A59" s="192" t="s">
        <v>19</v>
      </c>
      <c r="B59" s="81"/>
      <c r="C59" s="81"/>
      <c r="D59" s="81"/>
      <c r="E59" s="82"/>
      <c r="F59" s="81"/>
      <c r="G59" s="83"/>
      <c r="H59" s="81"/>
      <c r="I59" s="87">
        <f>SUM(I60:I62)</f>
        <v>0</v>
      </c>
      <c r="J59" s="2"/>
      <c r="L59" s="8"/>
      <c r="M59" s="8"/>
      <c r="N59" s="8"/>
    </row>
    <row r="60" spans="1:14" x14ac:dyDescent="0.2">
      <c r="A60" s="70"/>
      <c r="B60" s="81"/>
      <c r="C60" s="70"/>
      <c r="D60" s="81"/>
      <c r="E60" s="73"/>
      <c r="F60" s="81"/>
      <c r="G60" s="174"/>
      <c r="H60" s="81"/>
      <c r="I60" s="86">
        <f>C60*G60</f>
        <v>0</v>
      </c>
      <c r="J60" s="2"/>
      <c r="L60" s="8"/>
      <c r="M60" s="8"/>
      <c r="N60" s="8"/>
    </row>
    <row r="61" spans="1:14" x14ac:dyDescent="0.2">
      <c r="A61" s="70"/>
      <c r="B61" s="81"/>
      <c r="C61" s="70"/>
      <c r="D61" s="81"/>
      <c r="E61" s="73"/>
      <c r="F61" s="81"/>
      <c r="G61" s="174"/>
      <c r="H61" s="81"/>
      <c r="I61" s="86">
        <f>C61*G61</f>
        <v>0</v>
      </c>
      <c r="J61" s="2"/>
      <c r="L61" s="8"/>
      <c r="M61" s="8"/>
      <c r="N61" s="8"/>
    </row>
    <row r="62" spans="1:14" x14ac:dyDescent="0.2">
      <c r="A62" s="70"/>
      <c r="B62" s="81"/>
      <c r="C62" s="70"/>
      <c r="D62" s="81"/>
      <c r="E62" s="73"/>
      <c r="F62" s="81"/>
      <c r="G62" s="174"/>
      <c r="H62" s="81"/>
      <c r="I62" s="86">
        <f>C62*G62</f>
        <v>0</v>
      </c>
      <c r="J62" s="2"/>
      <c r="L62" s="8"/>
      <c r="M62" s="8"/>
      <c r="N62" s="8"/>
    </row>
    <row r="63" spans="1:14" ht="4.5" customHeight="1" x14ac:dyDescent="0.2">
      <c r="A63" s="189"/>
      <c r="B63" s="189"/>
      <c r="C63" s="189"/>
      <c r="D63" s="189"/>
      <c r="E63" s="185"/>
      <c r="F63" s="189"/>
      <c r="G63" s="186"/>
      <c r="H63" s="81"/>
      <c r="I63" s="86"/>
      <c r="J63" s="2"/>
      <c r="L63" s="8"/>
      <c r="M63" s="8"/>
      <c r="N63" s="8"/>
    </row>
    <row r="64" spans="1:14" x14ac:dyDescent="0.2">
      <c r="A64" s="177" t="s">
        <v>21</v>
      </c>
      <c r="B64" s="81"/>
      <c r="C64" s="81"/>
      <c r="D64" s="81"/>
      <c r="E64" s="82"/>
      <c r="F64" s="81"/>
      <c r="G64" s="81"/>
      <c r="H64" s="81"/>
      <c r="I64" s="173"/>
      <c r="J64" s="2"/>
      <c r="L64" s="8"/>
      <c r="M64" s="8"/>
      <c r="N64" s="8"/>
    </row>
    <row r="65" spans="1:14" ht="5.25" customHeight="1" x14ac:dyDescent="0.2">
      <c r="A65" s="81"/>
      <c r="B65" s="81"/>
      <c r="C65" s="81"/>
      <c r="D65" s="81"/>
      <c r="E65" s="82"/>
      <c r="F65" s="81"/>
      <c r="G65" s="81"/>
      <c r="H65" s="81"/>
      <c r="I65" s="86"/>
      <c r="J65" s="2"/>
      <c r="L65" s="8"/>
      <c r="M65" s="8"/>
      <c r="N65" s="8"/>
    </row>
    <row r="66" spans="1:14" x14ac:dyDescent="0.2">
      <c r="A66" s="192" t="s">
        <v>22</v>
      </c>
      <c r="B66" s="81"/>
      <c r="C66" s="81"/>
      <c r="D66" s="81"/>
      <c r="E66" s="82"/>
      <c r="F66" s="81"/>
      <c r="G66" s="81"/>
      <c r="H66" s="81"/>
      <c r="I66" s="86">
        <f>SUM(I11:I64)-(I11+I15+I24+I32+I39+I44+I50+I55+I59)</f>
        <v>0</v>
      </c>
      <c r="J66" s="2"/>
      <c r="M66" s="8"/>
      <c r="N66" s="8"/>
    </row>
    <row r="67" spans="1:14" x14ac:dyDescent="0.2">
      <c r="A67" s="192" t="s">
        <v>23</v>
      </c>
      <c r="B67" s="81"/>
      <c r="C67" s="81"/>
      <c r="D67" s="81"/>
      <c r="E67" s="82"/>
      <c r="F67" s="81"/>
      <c r="G67" s="81"/>
      <c r="H67" s="81"/>
      <c r="I67" s="86" t="e">
        <f>I66/C7</f>
        <v>#DIV/0!</v>
      </c>
      <c r="J67" s="2"/>
      <c r="M67" s="8"/>
      <c r="N67" s="8"/>
    </row>
    <row r="68" spans="1:14" ht="5.25" customHeight="1" x14ac:dyDescent="0.2">
      <c r="A68" s="81"/>
      <c r="B68" s="81"/>
      <c r="C68" s="81"/>
      <c r="D68" s="81"/>
      <c r="E68" s="82"/>
      <c r="F68" s="81"/>
      <c r="G68" s="81"/>
      <c r="H68" s="81"/>
      <c r="I68" s="86"/>
      <c r="J68" s="2"/>
      <c r="L68" s="8"/>
      <c r="M68" s="8"/>
      <c r="N68" s="8"/>
    </row>
    <row r="69" spans="1:14" x14ac:dyDescent="0.2">
      <c r="A69" s="89" t="s">
        <v>24</v>
      </c>
      <c r="B69" s="89"/>
      <c r="C69" s="89"/>
      <c r="D69" s="89"/>
      <c r="E69" s="90"/>
      <c r="F69" s="89"/>
      <c r="G69" s="89"/>
      <c r="H69" s="89"/>
      <c r="I69" s="91">
        <f>I7-I66</f>
        <v>0</v>
      </c>
      <c r="J69" s="2"/>
      <c r="L69" s="8"/>
      <c r="M69" s="8"/>
      <c r="N69" s="8"/>
    </row>
    <row r="70" spans="1:14" ht="5.25" customHeight="1" x14ac:dyDescent="0.2">
      <c r="A70" s="81"/>
      <c r="B70" s="81"/>
      <c r="C70" s="81"/>
      <c r="D70" s="81"/>
      <c r="E70" s="82"/>
      <c r="F70" s="81"/>
      <c r="G70" s="81"/>
      <c r="H70" s="81"/>
      <c r="I70" s="86"/>
      <c r="J70" s="2"/>
      <c r="L70" s="8"/>
      <c r="M70" s="8"/>
      <c r="N70" s="8"/>
    </row>
    <row r="71" spans="1:14" x14ac:dyDescent="0.2">
      <c r="A71" s="29" t="s">
        <v>25</v>
      </c>
      <c r="B71" s="81"/>
      <c r="C71" s="81"/>
      <c r="D71" s="81"/>
      <c r="E71" s="82"/>
      <c r="F71" s="81"/>
      <c r="G71" s="81"/>
      <c r="H71" s="81"/>
      <c r="I71" s="86"/>
      <c r="J71" s="2"/>
      <c r="L71" s="8"/>
      <c r="M71" s="8"/>
      <c r="N71" s="8"/>
    </row>
    <row r="72" spans="1:14" ht="14.1" customHeight="1" x14ac:dyDescent="0.2">
      <c r="A72" s="319"/>
      <c r="B72" s="319"/>
      <c r="C72" s="319"/>
      <c r="D72" s="320"/>
      <c r="E72" s="320"/>
      <c r="F72" s="320"/>
      <c r="G72" s="320"/>
      <c r="H72" s="320"/>
      <c r="I72" s="173"/>
      <c r="J72" s="2"/>
      <c r="L72" s="8"/>
      <c r="M72" s="8"/>
      <c r="N72" s="8"/>
    </row>
    <row r="73" spans="1:14" ht="14.1" customHeight="1" x14ac:dyDescent="0.2">
      <c r="A73" s="321"/>
      <c r="B73" s="321"/>
      <c r="C73" s="321"/>
      <c r="D73" s="320"/>
      <c r="E73" s="320"/>
      <c r="F73" s="320"/>
      <c r="G73" s="320"/>
      <c r="H73" s="320"/>
      <c r="I73" s="175"/>
      <c r="J73" s="2"/>
      <c r="L73" s="8"/>
      <c r="M73" s="8"/>
      <c r="N73" s="8"/>
    </row>
    <row r="74" spans="1:14" ht="14.1" customHeight="1" x14ac:dyDescent="0.2">
      <c r="A74" s="321"/>
      <c r="B74" s="321"/>
      <c r="C74" s="321"/>
      <c r="D74" s="320"/>
      <c r="E74" s="320"/>
      <c r="F74" s="320"/>
      <c r="G74" s="320"/>
      <c r="H74" s="320"/>
      <c r="I74" s="173"/>
      <c r="J74" s="2"/>
      <c r="L74" s="8"/>
      <c r="M74" s="8"/>
      <c r="N74" s="8"/>
    </row>
    <row r="75" spans="1:14" ht="14.1" customHeight="1" x14ac:dyDescent="0.2">
      <c r="A75" s="319"/>
      <c r="B75" s="319"/>
      <c r="C75" s="319"/>
      <c r="D75" s="320"/>
      <c r="E75" s="320"/>
      <c r="F75" s="320"/>
      <c r="G75" s="320"/>
      <c r="H75" s="320"/>
      <c r="I75" s="92"/>
      <c r="J75" s="2"/>
      <c r="L75" s="8"/>
      <c r="M75" s="8"/>
      <c r="N75" s="8"/>
    </row>
    <row r="76" spans="1:14" ht="14.1" customHeight="1" x14ac:dyDescent="0.2">
      <c r="A76" s="319"/>
      <c r="B76" s="319"/>
      <c r="C76" s="319"/>
      <c r="D76" s="320"/>
      <c r="E76" s="320"/>
      <c r="F76" s="320"/>
      <c r="G76" s="320"/>
      <c r="H76" s="320"/>
      <c r="I76" s="173"/>
      <c r="J76" s="2"/>
      <c r="L76" s="8"/>
      <c r="M76" s="8"/>
      <c r="N76" s="8"/>
    </row>
    <row r="77" spans="1:14" ht="14.1" customHeight="1" x14ac:dyDescent="0.2">
      <c r="A77" s="319"/>
      <c r="B77" s="319"/>
      <c r="C77" s="319"/>
      <c r="D77" s="320"/>
      <c r="E77" s="320"/>
      <c r="F77" s="320"/>
      <c r="G77" s="320"/>
      <c r="H77" s="320"/>
      <c r="I77" s="173"/>
      <c r="J77" s="2"/>
      <c r="L77" s="8"/>
      <c r="M77" s="8"/>
      <c r="N77" s="8"/>
    </row>
    <row r="78" spans="1:14" ht="14.1" customHeight="1" x14ac:dyDescent="0.2">
      <c r="A78" s="319"/>
      <c r="B78" s="319"/>
      <c r="C78" s="319"/>
      <c r="D78" s="320"/>
      <c r="E78" s="320"/>
      <c r="F78" s="320"/>
      <c r="G78" s="320"/>
      <c r="H78" s="320"/>
      <c r="I78" s="173"/>
      <c r="J78" s="2"/>
      <c r="L78" s="8"/>
      <c r="M78" s="8"/>
      <c r="N78" s="8"/>
    </row>
    <row r="79" spans="1:14" ht="14.1" customHeight="1" x14ac:dyDescent="0.2">
      <c r="A79" s="319"/>
      <c r="B79" s="319"/>
      <c r="C79" s="319"/>
      <c r="D79" s="320"/>
      <c r="E79" s="320"/>
      <c r="F79" s="320"/>
      <c r="G79" s="320"/>
      <c r="H79" s="320"/>
      <c r="I79" s="72"/>
      <c r="J79" s="2"/>
      <c r="L79" s="8"/>
      <c r="M79" s="8"/>
      <c r="N79" s="8"/>
    </row>
    <row r="80" spans="1:14" ht="5.25" customHeight="1" x14ac:dyDescent="0.2">
      <c r="A80" s="81"/>
      <c r="B80" s="81"/>
      <c r="C80" s="81"/>
      <c r="D80" s="81"/>
      <c r="E80" s="82"/>
      <c r="F80" s="81"/>
      <c r="G80" s="81"/>
      <c r="H80" s="81"/>
      <c r="I80" s="86"/>
      <c r="J80" s="2"/>
      <c r="L80" s="8"/>
      <c r="M80" s="8"/>
      <c r="N80" s="8"/>
    </row>
    <row r="81" spans="1:14" x14ac:dyDescent="0.2">
      <c r="A81" s="192" t="s">
        <v>27</v>
      </c>
      <c r="B81" s="81"/>
      <c r="C81" s="81"/>
      <c r="D81" s="81"/>
      <c r="E81" s="82"/>
      <c r="F81" s="81"/>
      <c r="G81" s="81"/>
      <c r="H81" s="81"/>
      <c r="I81" s="86">
        <f>SUM(I71:I79)</f>
        <v>0</v>
      </c>
      <c r="J81" s="2"/>
      <c r="L81" s="8"/>
      <c r="M81" s="8"/>
      <c r="N81" s="8"/>
    </row>
    <row r="82" spans="1:14" x14ac:dyDescent="0.2">
      <c r="A82" s="192" t="s">
        <v>28</v>
      </c>
      <c r="B82" s="81"/>
      <c r="C82" s="81"/>
      <c r="D82" s="81"/>
      <c r="E82" s="82"/>
      <c r="F82" s="81"/>
      <c r="G82" s="81"/>
      <c r="H82" s="81"/>
      <c r="I82" s="86" t="e">
        <f>I81/C7</f>
        <v>#DIV/0!</v>
      </c>
      <c r="J82" s="2"/>
      <c r="L82" s="8"/>
      <c r="M82" s="8"/>
      <c r="N82" s="8"/>
    </row>
    <row r="83" spans="1:14" x14ac:dyDescent="0.2">
      <c r="A83" s="81"/>
      <c r="B83" s="81"/>
      <c r="C83" s="81"/>
      <c r="D83" s="81"/>
      <c r="E83" s="82"/>
      <c r="F83" s="81"/>
      <c r="G83" s="81"/>
      <c r="H83" s="81"/>
      <c r="I83" s="86"/>
      <c r="J83" s="2"/>
      <c r="L83" s="8"/>
      <c r="M83" s="8"/>
      <c r="N83" s="8"/>
    </row>
    <row r="84" spans="1:14" x14ac:dyDescent="0.2">
      <c r="A84" s="192" t="s">
        <v>29</v>
      </c>
      <c r="B84" s="81"/>
      <c r="C84" s="81"/>
      <c r="D84" s="81"/>
      <c r="E84" s="82"/>
      <c r="F84" s="81"/>
      <c r="G84" s="81"/>
      <c r="H84" s="81"/>
      <c r="I84" s="86">
        <f>I66+I81</f>
        <v>0</v>
      </c>
      <c r="J84" s="2"/>
      <c r="L84" s="8"/>
      <c r="M84" s="8"/>
      <c r="N84" s="8"/>
    </row>
    <row r="85" spans="1:14" x14ac:dyDescent="0.2">
      <c r="A85" s="192" t="s">
        <v>30</v>
      </c>
      <c r="B85" s="81"/>
      <c r="C85" s="81"/>
      <c r="D85" s="81"/>
      <c r="E85" s="82"/>
      <c r="F85" s="81"/>
      <c r="G85" s="81"/>
      <c r="H85" s="81"/>
      <c r="I85" s="86" t="e">
        <f>I84/C7</f>
        <v>#DIV/0!</v>
      </c>
      <c r="J85" s="2"/>
      <c r="L85" s="8"/>
      <c r="M85" s="8"/>
      <c r="N85" s="8"/>
    </row>
    <row r="86" spans="1:14" x14ac:dyDescent="0.2">
      <c r="A86" s="81"/>
      <c r="B86" s="81"/>
      <c r="C86" s="81"/>
      <c r="D86" s="81"/>
      <c r="E86" s="82"/>
      <c r="F86" s="81"/>
      <c r="G86" s="81"/>
      <c r="H86" s="81"/>
      <c r="I86" s="86"/>
      <c r="J86" s="2"/>
      <c r="L86" s="8"/>
      <c r="M86" s="8"/>
      <c r="N86" s="8"/>
    </row>
    <row r="87" spans="1:14" x14ac:dyDescent="0.2">
      <c r="A87" s="81" t="s">
        <v>31</v>
      </c>
      <c r="B87" s="81"/>
      <c r="C87" s="81"/>
      <c r="D87" s="81"/>
      <c r="E87" s="82"/>
      <c r="F87" s="81"/>
      <c r="G87" s="81"/>
      <c r="H87" s="81"/>
      <c r="I87" s="86">
        <f>I7-I84</f>
        <v>0</v>
      </c>
      <c r="J87" s="2"/>
      <c r="L87" s="8"/>
      <c r="M87" s="8"/>
      <c r="N87" s="8"/>
    </row>
    <row r="88" spans="1:14" x14ac:dyDescent="0.2">
      <c r="A88" s="89"/>
      <c r="B88" s="89"/>
      <c r="C88" s="89"/>
      <c r="D88" s="89"/>
      <c r="E88" s="90"/>
      <c r="F88" s="89"/>
      <c r="G88" s="89"/>
      <c r="H88" s="89"/>
      <c r="I88" s="93"/>
      <c r="J88" s="5"/>
      <c r="L88" s="8"/>
      <c r="M88" s="8"/>
      <c r="N88" s="8"/>
    </row>
    <row r="89" spans="1:14" x14ac:dyDescent="0.2">
      <c r="A89" s="15" t="s">
        <v>91</v>
      </c>
      <c r="B89" s="15"/>
      <c r="C89" s="15"/>
      <c r="D89" s="15"/>
      <c r="E89" s="16"/>
      <c r="F89" s="15"/>
      <c r="G89" s="15"/>
      <c r="H89" s="15"/>
      <c r="I89" s="15"/>
      <c r="J89" s="15"/>
      <c r="L89" s="8"/>
      <c r="M89" s="8"/>
      <c r="N89" s="8"/>
    </row>
    <row r="90" spans="1:14" s="67" customFormat="1" x14ac:dyDescent="0.2">
      <c r="A90" s="322" t="s">
        <v>98</v>
      </c>
      <c r="B90" s="322"/>
      <c r="C90" s="322"/>
      <c r="D90" s="322"/>
      <c r="E90" s="322"/>
      <c r="F90" s="322"/>
      <c r="G90" s="322"/>
      <c r="H90" s="322"/>
      <c r="I90" s="322"/>
      <c r="J90" s="71"/>
      <c r="L90" s="69"/>
      <c r="M90" s="69"/>
      <c r="N90" s="69"/>
    </row>
    <row r="91" spans="1:14" s="67" customFormat="1" x14ac:dyDescent="0.2">
      <c r="A91" s="323"/>
      <c r="B91" s="323"/>
      <c r="C91" s="323"/>
      <c r="D91" s="323"/>
      <c r="E91" s="323"/>
      <c r="F91" s="323"/>
      <c r="G91" s="323"/>
      <c r="H91" s="323"/>
      <c r="I91" s="323"/>
      <c r="J91" s="71"/>
      <c r="L91" s="69"/>
      <c r="M91" s="69"/>
      <c r="N91" s="69"/>
    </row>
    <row r="92" spans="1:14" s="67" customFormat="1" x14ac:dyDescent="0.2">
      <c r="A92" s="325"/>
      <c r="B92" s="325"/>
      <c r="C92" s="325"/>
      <c r="D92" s="325"/>
      <c r="E92" s="325"/>
      <c r="F92" s="325"/>
      <c r="G92" s="325"/>
      <c r="H92" s="325"/>
      <c r="I92" s="325"/>
      <c r="J92" s="71"/>
      <c r="L92" s="69"/>
      <c r="M92" s="69"/>
      <c r="N92" s="69"/>
    </row>
    <row r="93" spans="1:14" s="67" customFormat="1" x14ac:dyDescent="0.2">
      <c r="A93" s="325"/>
      <c r="B93" s="325"/>
      <c r="C93" s="325"/>
      <c r="D93" s="325"/>
      <c r="E93" s="325"/>
      <c r="F93" s="325"/>
      <c r="G93" s="325"/>
      <c r="H93" s="325"/>
      <c r="I93" s="325"/>
      <c r="J93" s="71"/>
      <c r="L93" s="69"/>
      <c r="M93" s="69"/>
      <c r="N93" s="69"/>
    </row>
    <row r="94" spans="1:14" s="67" customFormat="1" x14ac:dyDescent="0.2">
      <c r="A94" s="325"/>
      <c r="B94" s="325"/>
      <c r="C94" s="325"/>
      <c r="D94" s="325"/>
      <c r="E94" s="325"/>
      <c r="F94" s="325"/>
      <c r="G94" s="325"/>
      <c r="H94" s="325"/>
      <c r="I94" s="325"/>
      <c r="J94" s="71"/>
      <c r="L94" s="69"/>
      <c r="M94" s="69"/>
      <c r="N94" s="69"/>
    </row>
    <row r="95" spans="1:14" x14ac:dyDescent="0.2">
      <c r="A95" s="11"/>
      <c r="B95" s="11"/>
      <c r="C95" s="11"/>
      <c r="D95" s="11"/>
      <c r="E95" s="12"/>
      <c r="F95" s="11"/>
      <c r="G95" s="11"/>
      <c r="H95" s="11"/>
      <c r="I95" s="11"/>
      <c r="J95" s="11"/>
      <c r="L95" s="8"/>
      <c r="M95" s="8"/>
      <c r="N95" s="8"/>
    </row>
    <row r="96" spans="1:14" x14ac:dyDescent="0.2">
      <c r="A96" s="30" t="s">
        <v>66</v>
      </c>
      <c r="B96" s="11"/>
      <c r="C96" s="20" t="s">
        <v>70</v>
      </c>
      <c r="D96" s="11"/>
      <c r="E96" s="12" t="s">
        <v>68</v>
      </c>
      <c r="F96" s="11"/>
      <c r="G96" s="20" t="s">
        <v>69</v>
      </c>
      <c r="H96" s="180"/>
      <c r="I96" s="180"/>
      <c r="J96" s="11"/>
      <c r="L96" s="8"/>
      <c r="M96" s="8"/>
      <c r="N96" s="8"/>
    </row>
    <row r="97" spans="1:14" x14ac:dyDescent="0.2">
      <c r="A97" s="11"/>
      <c r="B97" s="11"/>
      <c r="C97" s="43">
        <v>0.1</v>
      </c>
      <c r="D97" s="11"/>
      <c r="E97" s="12"/>
      <c r="F97" s="11"/>
      <c r="G97" s="43">
        <v>0.1</v>
      </c>
      <c r="H97" s="180"/>
      <c r="I97" s="180"/>
      <c r="J97" s="11"/>
      <c r="L97" s="8"/>
      <c r="M97" s="8"/>
      <c r="N97" s="8"/>
    </row>
    <row r="98" spans="1:14" x14ac:dyDescent="0.2">
      <c r="A98" s="11"/>
      <c r="B98" s="11"/>
      <c r="C98" s="22"/>
      <c r="D98" s="13"/>
      <c r="E98" s="21" t="s">
        <v>67</v>
      </c>
      <c r="F98" s="13"/>
      <c r="G98" s="22"/>
      <c r="H98" s="180"/>
      <c r="I98" s="180"/>
      <c r="J98" s="11"/>
      <c r="L98" s="8"/>
      <c r="M98" s="8"/>
      <c r="N98" s="8"/>
    </row>
    <row r="99" spans="1:14" x14ac:dyDescent="0.2">
      <c r="A99" s="31" t="s">
        <v>49</v>
      </c>
      <c r="B99" s="11"/>
      <c r="C99" s="17">
        <f>E99*(1-C97)</f>
        <v>0</v>
      </c>
      <c r="D99" s="18"/>
      <c r="E99" s="19">
        <f>C7</f>
        <v>0</v>
      </c>
      <c r="F99" s="18"/>
      <c r="G99" s="37">
        <f>E99*(1+G97)</f>
        <v>0</v>
      </c>
      <c r="H99" s="180"/>
      <c r="I99" s="180"/>
      <c r="J99" s="11"/>
      <c r="L99" s="8"/>
      <c r="M99" s="8"/>
      <c r="N99" s="8"/>
    </row>
    <row r="100" spans="1:14" ht="4.5" customHeight="1" x14ac:dyDescent="0.2">
      <c r="A100" s="11"/>
      <c r="B100" s="11"/>
      <c r="C100" s="11"/>
      <c r="D100" s="11"/>
      <c r="E100" s="12"/>
      <c r="F100" s="11"/>
      <c r="G100" s="11"/>
      <c r="H100" s="180"/>
      <c r="I100" s="180"/>
      <c r="J100" s="11"/>
      <c r="L100" s="8"/>
      <c r="M100" s="8"/>
      <c r="N100" s="8"/>
    </row>
    <row r="101" spans="1:14" x14ac:dyDescent="0.2">
      <c r="A101" s="11" t="s">
        <v>71</v>
      </c>
      <c r="B101" s="11"/>
      <c r="C101" s="23" t="e">
        <f>$I$66/C99</f>
        <v>#DIV/0!</v>
      </c>
      <c r="D101" s="11"/>
      <c r="E101" s="23" t="e">
        <f>$I$66/E99</f>
        <v>#DIV/0!</v>
      </c>
      <c r="F101" s="11"/>
      <c r="G101" s="23" t="e">
        <f>$I$66/G99</f>
        <v>#DIV/0!</v>
      </c>
      <c r="H101" s="180"/>
      <c r="I101" s="180"/>
      <c r="J101" s="11"/>
      <c r="L101" s="8"/>
      <c r="M101" s="8"/>
      <c r="N101" s="8"/>
    </row>
    <row r="102" spans="1:14" ht="4.5" customHeight="1" x14ac:dyDescent="0.2">
      <c r="A102" s="11"/>
      <c r="B102" s="11"/>
      <c r="C102" s="11"/>
      <c r="D102" s="11"/>
      <c r="E102" s="12"/>
      <c r="F102" s="11"/>
      <c r="G102" s="11"/>
      <c r="H102" s="180"/>
      <c r="I102" s="180"/>
      <c r="J102" s="11"/>
      <c r="L102" s="8"/>
      <c r="M102" s="8"/>
      <c r="N102" s="8"/>
    </row>
    <row r="103" spans="1:14" x14ac:dyDescent="0.2">
      <c r="A103" s="11" t="s">
        <v>72</v>
      </c>
      <c r="B103" s="11"/>
      <c r="C103" s="23" t="e">
        <f>$I$81/C99</f>
        <v>#DIV/0!</v>
      </c>
      <c r="D103" s="11"/>
      <c r="E103" s="23" t="e">
        <f>$I$81/E99</f>
        <v>#DIV/0!</v>
      </c>
      <c r="F103" s="11"/>
      <c r="G103" s="23" t="e">
        <f>$I$81/G99</f>
        <v>#DIV/0!</v>
      </c>
      <c r="H103" s="180"/>
      <c r="I103" s="180"/>
      <c r="J103" s="11"/>
      <c r="L103" s="8"/>
      <c r="M103" s="8"/>
      <c r="N103" s="8"/>
    </row>
    <row r="104" spans="1:14" ht="3.75" customHeight="1" x14ac:dyDescent="0.2">
      <c r="A104" s="11"/>
      <c r="B104" s="11"/>
      <c r="C104" s="11"/>
      <c r="D104" s="11"/>
      <c r="E104" s="12"/>
      <c r="F104" s="11"/>
      <c r="G104" s="11"/>
      <c r="H104" s="180"/>
      <c r="I104" s="180"/>
      <c r="J104" s="11"/>
      <c r="L104" s="8"/>
      <c r="M104" s="8"/>
      <c r="N104" s="8"/>
    </row>
    <row r="105" spans="1:14" x14ac:dyDescent="0.2">
      <c r="A105" s="11" t="s">
        <v>73</v>
      </c>
      <c r="B105" s="11"/>
      <c r="C105" s="23" t="e">
        <f>$I$84/C99</f>
        <v>#DIV/0!</v>
      </c>
      <c r="D105" s="11"/>
      <c r="E105" s="23" t="e">
        <f>$I$84/E99</f>
        <v>#DIV/0!</v>
      </c>
      <c r="F105" s="11"/>
      <c r="G105" s="23" t="e">
        <f>$I$84/G99</f>
        <v>#DIV/0!</v>
      </c>
      <c r="H105" s="180"/>
      <c r="I105" s="180"/>
      <c r="J105" s="11"/>
      <c r="L105" s="8"/>
      <c r="M105" s="8"/>
      <c r="N105" s="8"/>
    </row>
    <row r="106" spans="1:14" ht="5.25" customHeight="1" x14ac:dyDescent="0.2">
      <c r="A106" s="15"/>
      <c r="B106" s="15"/>
      <c r="C106" s="15"/>
      <c r="D106" s="15"/>
      <c r="E106" s="16"/>
      <c r="F106" s="15"/>
      <c r="G106" s="15"/>
      <c r="H106" s="184"/>
      <c r="I106" s="184"/>
      <c r="J106" s="11"/>
      <c r="L106" s="8"/>
      <c r="M106" s="8"/>
      <c r="N106" s="8"/>
    </row>
    <row r="107" spans="1:14" x14ac:dyDescent="0.2">
      <c r="A107" s="11"/>
      <c r="B107" s="11"/>
      <c r="C107" s="11"/>
      <c r="D107" s="11"/>
      <c r="E107" s="12"/>
      <c r="F107" s="11"/>
      <c r="G107" s="11"/>
      <c r="H107" s="180"/>
      <c r="I107" s="180"/>
      <c r="J107" s="11"/>
      <c r="L107" s="8"/>
      <c r="M107" s="8"/>
      <c r="N107" s="8"/>
    </row>
    <row r="108" spans="1:14" x14ac:dyDescent="0.2">
      <c r="A108" s="11"/>
      <c r="B108" s="11"/>
      <c r="C108" s="13"/>
      <c r="D108" s="13"/>
      <c r="E108" s="14" t="s">
        <v>49</v>
      </c>
      <c r="F108" s="13"/>
      <c r="G108" s="13"/>
      <c r="H108" s="180"/>
      <c r="I108" s="180"/>
      <c r="J108" s="11"/>
      <c r="L108" s="8"/>
      <c r="M108" s="8"/>
      <c r="N108" s="8"/>
    </row>
    <row r="109" spans="1:14" x14ac:dyDescent="0.2">
      <c r="A109" s="31" t="s">
        <v>67</v>
      </c>
      <c r="B109" s="11"/>
      <c r="C109" s="26">
        <f>E109*(1-C97)</f>
        <v>0</v>
      </c>
      <c r="D109" s="18"/>
      <c r="E109" s="24">
        <f>G7</f>
        <v>0</v>
      </c>
      <c r="F109" s="18"/>
      <c r="G109" s="26">
        <f>E109*(1+G97)</f>
        <v>0</v>
      </c>
      <c r="H109" s="180"/>
      <c r="I109" s="180"/>
      <c r="J109" s="11"/>
      <c r="L109" s="8"/>
      <c r="M109" s="8"/>
      <c r="N109" s="8"/>
    </row>
    <row r="110" spans="1:14" ht="4.5" customHeight="1" x14ac:dyDescent="0.2">
      <c r="A110" s="11"/>
      <c r="B110" s="11"/>
      <c r="C110" s="11"/>
      <c r="D110" s="11"/>
      <c r="E110" s="12"/>
      <c r="F110" s="11"/>
      <c r="G110" s="11"/>
      <c r="H110" s="180"/>
      <c r="I110" s="180"/>
      <c r="J110" s="11"/>
      <c r="L110" s="8"/>
      <c r="M110" s="8"/>
      <c r="N110" s="8"/>
    </row>
    <row r="111" spans="1:14" x14ac:dyDescent="0.2">
      <c r="A111" s="11" t="s">
        <v>71</v>
      </c>
      <c r="B111" s="11"/>
      <c r="C111" s="25" t="e">
        <f>$I$66/C109</f>
        <v>#DIV/0!</v>
      </c>
      <c r="D111" s="11"/>
      <c r="E111" s="25" t="e">
        <f>$I$66/E109</f>
        <v>#DIV/0!</v>
      </c>
      <c r="F111" s="11"/>
      <c r="G111" s="25" t="e">
        <f>$I$66/G109</f>
        <v>#DIV/0!</v>
      </c>
      <c r="H111" s="180"/>
      <c r="I111" s="180"/>
      <c r="J111" s="11"/>
      <c r="L111" s="8"/>
      <c r="M111" s="8"/>
      <c r="N111" s="8"/>
    </row>
    <row r="112" spans="1:14" ht="3" customHeight="1" x14ac:dyDescent="0.2">
      <c r="A112" s="11"/>
      <c r="B112" s="11"/>
      <c r="C112" s="11"/>
      <c r="D112" s="11"/>
      <c r="E112" s="12"/>
      <c r="F112" s="11"/>
      <c r="G112" s="11"/>
      <c r="H112" s="180"/>
      <c r="I112" s="180"/>
      <c r="J112" s="11"/>
      <c r="L112" s="8"/>
      <c r="M112" s="8"/>
      <c r="N112" s="8"/>
    </row>
    <row r="113" spans="1:14" x14ac:dyDescent="0.2">
      <c r="A113" s="11" t="s">
        <v>72</v>
      </c>
      <c r="B113" s="11"/>
      <c r="C113" s="25" t="e">
        <f>$I$81/C109</f>
        <v>#DIV/0!</v>
      </c>
      <c r="D113" s="11"/>
      <c r="E113" s="25" t="e">
        <f>$I$81/E109</f>
        <v>#DIV/0!</v>
      </c>
      <c r="F113" s="11"/>
      <c r="G113" s="25" t="e">
        <f>$I$81/G109</f>
        <v>#DIV/0!</v>
      </c>
      <c r="H113" s="180"/>
      <c r="I113" s="180"/>
      <c r="J113" s="11"/>
      <c r="L113" s="8"/>
      <c r="M113" s="8"/>
      <c r="N113" s="8"/>
    </row>
    <row r="114" spans="1:14" ht="3.75" customHeight="1" x14ac:dyDescent="0.2">
      <c r="A114" s="11"/>
      <c r="B114" s="11"/>
      <c r="C114" s="11"/>
      <c r="D114" s="11"/>
      <c r="E114" s="12"/>
      <c r="F114" s="11"/>
      <c r="G114" s="11"/>
      <c r="H114" s="180"/>
      <c r="I114" s="180"/>
      <c r="J114" s="11"/>
      <c r="L114" s="8"/>
      <c r="M114" s="8"/>
      <c r="N114" s="8"/>
    </row>
    <row r="115" spans="1:14" x14ac:dyDescent="0.2">
      <c r="A115" s="11" t="s">
        <v>73</v>
      </c>
      <c r="B115" s="11"/>
      <c r="C115" s="25" t="e">
        <f>$I$84/C109</f>
        <v>#DIV/0!</v>
      </c>
      <c r="D115" s="11"/>
      <c r="E115" s="25" t="e">
        <f>$I$84/E109</f>
        <v>#DIV/0!</v>
      </c>
      <c r="F115" s="11"/>
      <c r="G115" s="25" t="e">
        <f>$I$84/G109</f>
        <v>#DIV/0!</v>
      </c>
      <c r="H115" s="180"/>
      <c r="I115" s="180"/>
      <c r="J115" s="11"/>
      <c r="L115" s="8"/>
      <c r="M115" s="8"/>
      <c r="N115" s="8"/>
    </row>
    <row r="116" spans="1:14" ht="5.25" customHeight="1" x14ac:dyDescent="0.2">
      <c r="A116" s="11"/>
      <c r="B116" s="11"/>
      <c r="C116" s="11"/>
      <c r="D116" s="11"/>
      <c r="E116" s="12"/>
      <c r="F116" s="11"/>
      <c r="G116" s="11"/>
      <c r="H116" s="180"/>
      <c r="I116" s="180"/>
      <c r="J116" s="11"/>
      <c r="L116" s="8"/>
      <c r="M116" s="8"/>
      <c r="N116" s="8"/>
    </row>
    <row r="117" spans="1:14" x14ac:dyDescent="0.2">
      <c r="A117" s="13"/>
      <c r="B117" s="13"/>
      <c r="C117" s="13"/>
      <c r="D117" s="13"/>
      <c r="E117" s="14"/>
      <c r="F117" s="13"/>
      <c r="G117" s="13"/>
      <c r="H117" s="187"/>
      <c r="I117" s="187"/>
      <c r="J117" s="11"/>
      <c r="L117" s="8"/>
      <c r="M117" s="8"/>
      <c r="N117" s="8"/>
    </row>
    <row r="118" spans="1:14" x14ac:dyDescent="0.2">
      <c r="A118" s="11"/>
      <c r="B118" s="11"/>
      <c r="C118" s="11"/>
      <c r="D118" s="11"/>
      <c r="E118" s="12"/>
      <c r="F118" s="11"/>
      <c r="G118" s="11"/>
      <c r="H118" s="11"/>
      <c r="I118" s="11"/>
      <c r="J118" s="11"/>
      <c r="L118" s="8"/>
      <c r="M118" s="8"/>
      <c r="N118" s="8"/>
    </row>
    <row r="119" spans="1:14" x14ac:dyDescent="0.2">
      <c r="A119" s="28" t="s">
        <v>76</v>
      </c>
      <c r="B119" s="11"/>
      <c r="C119" s="324"/>
      <c r="D119" s="324"/>
      <c r="E119" s="324"/>
      <c r="F119" s="45"/>
      <c r="G119" s="45"/>
      <c r="H119" s="11"/>
      <c r="I119" s="11"/>
      <c r="J119" s="11"/>
      <c r="L119" s="8"/>
      <c r="M119" s="8"/>
      <c r="N119" s="8"/>
    </row>
    <row r="120" spans="1:14" x14ac:dyDescent="0.2">
      <c r="A120" s="28" t="s">
        <v>74</v>
      </c>
      <c r="B120" s="11"/>
      <c r="C120" s="324"/>
      <c r="D120" s="324"/>
      <c r="E120" s="324"/>
      <c r="F120" s="324"/>
      <c r="G120" s="324"/>
      <c r="H120" s="11"/>
      <c r="I120" s="11"/>
      <c r="J120" s="11"/>
      <c r="L120" s="8"/>
      <c r="M120" s="8"/>
      <c r="N120" s="8"/>
    </row>
    <row r="121" spans="1:14" x14ac:dyDescent="0.2">
      <c r="A121" s="28" t="s">
        <v>75</v>
      </c>
      <c r="B121" s="11"/>
      <c r="C121" s="324"/>
      <c r="D121" s="324"/>
      <c r="E121" s="324"/>
      <c r="F121" s="324"/>
      <c r="G121" s="324"/>
      <c r="H121" s="11"/>
      <c r="I121" s="11"/>
      <c r="J121" s="11"/>
      <c r="L121" s="8"/>
      <c r="M121" s="8"/>
      <c r="N121" s="8"/>
    </row>
    <row r="122" spans="1:14" x14ac:dyDescent="0.2">
      <c r="A122" s="11"/>
      <c r="B122" s="11"/>
      <c r="C122" s="324"/>
      <c r="D122" s="324"/>
      <c r="E122" s="324"/>
      <c r="F122" s="324"/>
      <c r="G122" s="324"/>
      <c r="H122" s="11"/>
      <c r="I122" s="11"/>
      <c r="J122" s="11"/>
      <c r="L122" s="8"/>
      <c r="M122" s="8"/>
      <c r="N122" s="8"/>
    </row>
    <row r="123" spans="1:14" x14ac:dyDescent="0.2">
      <c r="A123" s="11"/>
      <c r="B123" s="11"/>
      <c r="C123" s="324"/>
      <c r="D123" s="324"/>
      <c r="E123" s="324"/>
      <c r="F123" s="324"/>
      <c r="G123" s="324"/>
      <c r="H123" s="11"/>
      <c r="I123" s="11"/>
      <c r="J123" s="11"/>
      <c r="L123" s="8"/>
      <c r="M123" s="8"/>
      <c r="N123" s="8"/>
    </row>
    <row r="124" spans="1:14" x14ac:dyDescent="0.2">
      <c r="A124" s="11"/>
      <c r="B124" s="11"/>
      <c r="C124" s="11"/>
      <c r="D124" s="11"/>
      <c r="E124" s="12"/>
      <c r="F124" s="11"/>
      <c r="G124" s="11"/>
      <c r="H124" s="11"/>
      <c r="I124" s="11"/>
      <c r="J124" s="11"/>
      <c r="L124" s="8"/>
      <c r="M124" s="8"/>
      <c r="N124" s="8"/>
    </row>
  </sheetData>
  <sheetProtection sheet="1" objects="1" scenarios="1"/>
  <mergeCells count="27">
    <mergeCell ref="A90:I90"/>
    <mergeCell ref="A91:I91"/>
    <mergeCell ref="C122:G122"/>
    <mergeCell ref="C123:G123"/>
    <mergeCell ref="A92:I92"/>
    <mergeCell ref="A93:I93"/>
    <mergeCell ref="A94:I94"/>
    <mergeCell ref="C119:E119"/>
    <mergeCell ref="C120:G120"/>
    <mergeCell ref="C121:G121"/>
    <mergeCell ref="A77:C77"/>
    <mergeCell ref="D77:H77"/>
    <mergeCell ref="A78:C78"/>
    <mergeCell ref="D78:H78"/>
    <mergeCell ref="A79:C79"/>
    <mergeCell ref="D79:H79"/>
    <mergeCell ref="A74:C74"/>
    <mergeCell ref="D74:H74"/>
    <mergeCell ref="A75:C75"/>
    <mergeCell ref="D75:H75"/>
    <mergeCell ref="A76:C76"/>
    <mergeCell ref="D76:H76"/>
    <mergeCell ref="A1:J1"/>
    <mergeCell ref="A72:C72"/>
    <mergeCell ref="D72:H72"/>
    <mergeCell ref="A73:C73"/>
    <mergeCell ref="D73:H73"/>
  </mergeCells>
  <pageMargins left="1.25" right="0.75" top="0.25" bottom="0.75" header="0.5" footer="0.5"/>
  <pageSetup scale="89" orientation="portrait" r:id="rId1"/>
  <headerFooter alignWithMargins="0">
    <oddFooter>&amp;L&amp;A&amp;CUniversity of Idaho</oddFooter>
  </headerFooter>
  <rowBreaks count="1" manualBreakCount="1">
    <brk id="7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4"/>
  <sheetViews>
    <sheetView zoomScaleNormal="100" workbookViewId="0">
      <selection sqref="A1:J1"/>
    </sheetView>
  </sheetViews>
  <sheetFormatPr defaultRowHeight="12.75" x14ac:dyDescent="0.2"/>
  <cols>
    <col min="1" max="1" width="27" customWidth="1"/>
    <col min="2" max="2" width="2" customWidth="1"/>
    <col min="3" max="3" width="11.7109375" customWidth="1"/>
    <col min="4" max="4" width="1.140625" customWidth="1"/>
    <col min="5" max="5" width="10.7109375" style="1" customWidth="1"/>
    <col min="6" max="6" width="1.5703125" customWidth="1"/>
    <col min="7" max="7" width="10.7109375" customWidth="1"/>
    <col min="8" max="8" width="1.7109375" customWidth="1"/>
    <col min="9" max="9" width="16.7109375" style="8" customWidth="1"/>
    <col min="10" max="10" width="1.5703125" customWidth="1"/>
    <col min="11" max="11" width="1" customWidth="1"/>
    <col min="12" max="12" width="10.28515625" customWidth="1"/>
  </cols>
  <sheetData>
    <row r="1" spans="1:14" ht="30" customHeight="1" x14ac:dyDescent="0.2">
      <c r="A1" s="318" t="s">
        <v>290</v>
      </c>
      <c r="B1" s="318"/>
      <c r="C1" s="318"/>
      <c r="D1" s="318"/>
      <c r="E1" s="318"/>
      <c r="F1" s="318"/>
      <c r="G1" s="318"/>
      <c r="H1" s="318"/>
      <c r="I1" s="318"/>
      <c r="J1" s="318"/>
      <c r="L1" s="259">
        <v>42461</v>
      </c>
    </row>
    <row r="2" spans="1:14" ht="3.75" customHeight="1" x14ac:dyDescent="0.2">
      <c r="A2" s="3"/>
      <c r="B2" s="3"/>
      <c r="C2" s="3"/>
      <c r="D2" s="3"/>
      <c r="E2" s="4"/>
      <c r="F2" s="3"/>
      <c r="G2" s="3"/>
      <c r="H2" s="3"/>
      <c r="I2" s="7"/>
      <c r="J2" s="3"/>
    </row>
    <row r="3" spans="1:14" ht="15" x14ac:dyDescent="0.2">
      <c r="A3" s="32"/>
      <c r="B3" s="32"/>
      <c r="C3" s="33" t="s">
        <v>2</v>
      </c>
      <c r="D3" s="34"/>
      <c r="E3" s="35"/>
      <c r="F3" s="34"/>
      <c r="G3" s="34" t="s">
        <v>5</v>
      </c>
      <c r="H3" s="34"/>
      <c r="I3" s="10" t="s">
        <v>8</v>
      </c>
      <c r="J3" s="2"/>
      <c r="L3" s="8"/>
      <c r="M3" s="8"/>
      <c r="N3" s="8"/>
    </row>
    <row r="4" spans="1:14" ht="15" x14ac:dyDescent="0.2">
      <c r="A4" s="36" t="s">
        <v>1</v>
      </c>
      <c r="B4" s="32"/>
      <c r="C4" s="33" t="s">
        <v>3</v>
      </c>
      <c r="D4" s="34"/>
      <c r="E4" s="35" t="s">
        <v>4</v>
      </c>
      <c r="F4" s="34"/>
      <c r="G4" s="34" t="s">
        <v>6</v>
      </c>
      <c r="H4" s="34"/>
      <c r="I4" s="10" t="s">
        <v>7</v>
      </c>
      <c r="J4" s="2"/>
      <c r="L4" s="8"/>
      <c r="M4" s="8"/>
      <c r="N4" s="8"/>
    </row>
    <row r="5" spans="1:14" ht="5.25" customHeight="1" x14ac:dyDescent="0.2">
      <c r="A5" s="21"/>
      <c r="B5" s="13"/>
      <c r="C5" s="13"/>
      <c r="D5" s="13"/>
      <c r="E5" s="14"/>
      <c r="F5" s="13"/>
      <c r="G5" s="13"/>
      <c r="H5" s="13"/>
      <c r="I5" s="5"/>
      <c r="J5" s="5"/>
      <c r="L5" s="8"/>
      <c r="M5" s="8"/>
      <c r="N5" s="8"/>
    </row>
    <row r="6" spans="1:14" x14ac:dyDescent="0.2">
      <c r="A6" s="29" t="s">
        <v>0</v>
      </c>
      <c r="B6" s="11"/>
      <c r="C6" s="11"/>
      <c r="D6" s="11"/>
      <c r="E6" s="12"/>
      <c r="F6" s="11"/>
      <c r="G6" s="11"/>
      <c r="H6" s="11"/>
      <c r="I6" s="2"/>
      <c r="J6" s="2"/>
      <c r="L6" s="8"/>
      <c r="M6" s="8"/>
      <c r="N6" s="8"/>
    </row>
    <row r="7" spans="1:14" x14ac:dyDescent="0.2">
      <c r="A7" s="74" t="s">
        <v>9</v>
      </c>
      <c r="B7" s="75"/>
      <c r="C7" s="239">
        <v>360</v>
      </c>
      <c r="D7" s="75"/>
      <c r="E7" s="76" t="s">
        <v>10</v>
      </c>
      <c r="F7" s="75"/>
      <c r="G7" s="219">
        <v>7</v>
      </c>
      <c r="H7" s="75"/>
      <c r="I7" s="78">
        <f>C7*G7</f>
        <v>2520</v>
      </c>
      <c r="J7" s="68"/>
      <c r="L7" s="69"/>
      <c r="M7" s="69"/>
      <c r="N7" s="8"/>
    </row>
    <row r="8" spans="1:14" ht="6.75" customHeight="1" x14ac:dyDescent="0.2">
      <c r="A8" s="75"/>
      <c r="B8" s="75"/>
      <c r="C8" s="75"/>
      <c r="D8" s="75"/>
      <c r="E8" s="79"/>
      <c r="F8" s="75"/>
      <c r="G8" s="80"/>
      <c r="H8" s="75"/>
      <c r="I8" s="78"/>
      <c r="J8" s="68"/>
      <c r="L8" s="69"/>
      <c r="M8" s="69"/>
      <c r="N8" s="69"/>
    </row>
    <row r="9" spans="1:14" x14ac:dyDescent="0.2">
      <c r="A9" s="29" t="s">
        <v>11</v>
      </c>
      <c r="B9" s="81"/>
      <c r="C9" s="81"/>
      <c r="D9" s="81"/>
      <c r="E9" s="82"/>
      <c r="F9" s="81"/>
      <c r="G9" s="83"/>
      <c r="H9" s="81"/>
      <c r="I9" s="84"/>
      <c r="J9" s="2"/>
      <c r="L9" s="8"/>
      <c r="M9" s="8"/>
      <c r="N9" s="8"/>
    </row>
    <row r="10" spans="1:14" ht="6.75" customHeight="1" x14ac:dyDescent="0.2">
      <c r="A10" s="81"/>
      <c r="B10" s="81"/>
      <c r="C10" s="81"/>
      <c r="D10" s="81"/>
      <c r="E10" s="82"/>
      <c r="F10" s="81"/>
      <c r="G10" s="83"/>
      <c r="H10" s="81"/>
      <c r="I10" s="84"/>
      <c r="J10" s="2"/>
      <c r="L10" s="8"/>
      <c r="M10" s="8"/>
      <c r="N10" s="8"/>
    </row>
    <row r="11" spans="1:14" x14ac:dyDescent="0.2">
      <c r="A11" s="192" t="s">
        <v>12</v>
      </c>
      <c r="B11" s="81"/>
      <c r="C11" s="81"/>
      <c r="D11" s="81"/>
      <c r="E11" s="82"/>
      <c r="F11" s="81"/>
      <c r="G11" s="83"/>
      <c r="H11" s="81"/>
      <c r="I11" s="85">
        <f>SUM(I12:I13)</f>
        <v>279.3</v>
      </c>
      <c r="J11" s="2"/>
      <c r="L11" s="8"/>
      <c r="M11" s="8"/>
      <c r="N11" s="8"/>
    </row>
    <row r="12" spans="1:14" x14ac:dyDescent="0.2">
      <c r="A12" s="70" t="s">
        <v>166</v>
      </c>
      <c r="B12" s="81"/>
      <c r="C12" s="70">
        <v>21</v>
      </c>
      <c r="D12" s="81"/>
      <c r="E12" s="73" t="s">
        <v>10</v>
      </c>
      <c r="F12" s="81"/>
      <c r="G12" s="218">
        <v>11.6</v>
      </c>
      <c r="H12" s="81"/>
      <c r="I12" s="84">
        <f>C12*G12</f>
        <v>243.6</v>
      </c>
      <c r="J12" s="2"/>
      <c r="L12" s="8"/>
      <c r="M12" s="8"/>
      <c r="N12" s="8"/>
    </row>
    <row r="13" spans="1:14" x14ac:dyDescent="0.2">
      <c r="A13" s="70" t="s">
        <v>145</v>
      </c>
      <c r="B13" s="81"/>
      <c r="C13" s="70">
        <v>21</v>
      </c>
      <c r="D13" s="81"/>
      <c r="E13" s="73" t="s">
        <v>10</v>
      </c>
      <c r="F13" s="81"/>
      <c r="G13" s="218">
        <v>1.7</v>
      </c>
      <c r="H13" s="81"/>
      <c r="I13" s="84">
        <f>C13*G13</f>
        <v>35.699999999999996</v>
      </c>
      <c r="J13" s="2"/>
      <c r="L13" s="8"/>
      <c r="M13" s="8"/>
      <c r="N13" s="8"/>
    </row>
    <row r="14" spans="1:14" ht="7.5" customHeight="1" x14ac:dyDescent="0.2">
      <c r="A14" s="81"/>
      <c r="B14" s="81"/>
      <c r="C14" s="81"/>
      <c r="D14" s="81"/>
      <c r="E14" s="82"/>
      <c r="F14" s="81"/>
      <c r="G14" s="221"/>
      <c r="H14" s="81"/>
      <c r="I14" s="84"/>
      <c r="J14" s="2"/>
      <c r="L14" s="8"/>
      <c r="M14" s="8"/>
      <c r="N14" s="8"/>
    </row>
    <row r="15" spans="1:14" x14ac:dyDescent="0.2">
      <c r="A15" s="192" t="s">
        <v>13</v>
      </c>
      <c r="B15" s="81"/>
      <c r="C15" s="81"/>
      <c r="D15" s="81"/>
      <c r="E15" s="82"/>
      <c r="F15" s="81"/>
      <c r="G15" s="221"/>
      <c r="H15" s="81"/>
      <c r="I15" s="85">
        <f>SUM(I16:I22)</f>
        <v>390.9</v>
      </c>
      <c r="J15" s="2"/>
      <c r="L15" s="8"/>
      <c r="M15" s="8"/>
      <c r="N15" s="8"/>
    </row>
    <row r="16" spans="1:14" x14ac:dyDescent="0.2">
      <c r="A16" s="70" t="s">
        <v>146</v>
      </c>
      <c r="B16" s="81"/>
      <c r="C16" s="70">
        <v>145</v>
      </c>
      <c r="D16" s="81"/>
      <c r="E16" s="73" t="s">
        <v>32</v>
      </c>
      <c r="F16" s="81"/>
      <c r="G16" s="218">
        <v>0.55000000000000004</v>
      </c>
      <c r="H16" s="81"/>
      <c r="I16" s="84">
        <f t="shared" ref="I16:I22" si="0">C16*G16</f>
        <v>79.75</v>
      </c>
      <c r="J16" s="2"/>
      <c r="L16" s="8"/>
      <c r="M16" s="8"/>
      <c r="N16" s="8"/>
    </row>
    <row r="17" spans="1:14" x14ac:dyDescent="0.2">
      <c r="A17" s="70" t="s">
        <v>147</v>
      </c>
      <c r="B17" s="81"/>
      <c r="C17" s="70">
        <v>155</v>
      </c>
      <c r="D17" s="81"/>
      <c r="E17" s="73" t="s">
        <v>32</v>
      </c>
      <c r="F17" s="81"/>
      <c r="G17" s="218">
        <v>0.53</v>
      </c>
      <c r="H17" s="81"/>
      <c r="I17" s="84">
        <f t="shared" si="0"/>
        <v>82.15</v>
      </c>
      <c r="J17" s="2"/>
      <c r="L17" s="8"/>
      <c r="M17" s="8"/>
      <c r="N17" s="8"/>
    </row>
    <row r="18" spans="1:14" x14ac:dyDescent="0.2">
      <c r="A18" s="70" t="s">
        <v>14</v>
      </c>
      <c r="B18" s="81"/>
      <c r="C18" s="70">
        <v>180</v>
      </c>
      <c r="D18" s="81"/>
      <c r="E18" s="73" t="s">
        <v>32</v>
      </c>
      <c r="F18" s="81"/>
      <c r="G18" s="218">
        <v>0.44</v>
      </c>
      <c r="H18" s="81"/>
      <c r="I18" s="86">
        <f t="shared" si="0"/>
        <v>79.2</v>
      </c>
      <c r="J18" s="2"/>
      <c r="L18" s="8"/>
      <c r="M18" s="8"/>
      <c r="N18" s="8"/>
    </row>
    <row r="19" spans="1:14" x14ac:dyDescent="0.2">
      <c r="A19" s="70" t="s">
        <v>15</v>
      </c>
      <c r="B19" s="81"/>
      <c r="C19" s="70">
        <v>100</v>
      </c>
      <c r="D19" s="81"/>
      <c r="E19" s="73" t="s">
        <v>32</v>
      </c>
      <c r="F19" s="81"/>
      <c r="G19" s="218">
        <v>0.27</v>
      </c>
      <c r="H19" s="81"/>
      <c r="I19" s="86">
        <f t="shared" si="0"/>
        <v>27</v>
      </c>
      <c r="J19" s="2"/>
      <c r="L19" s="8"/>
      <c r="M19" s="8"/>
      <c r="N19" s="8"/>
    </row>
    <row r="20" spans="1:14" x14ac:dyDescent="0.2">
      <c r="A20" s="70" t="s">
        <v>16</v>
      </c>
      <c r="B20" s="81"/>
      <c r="C20" s="70">
        <v>80</v>
      </c>
      <c r="D20" s="81"/>
      <c r="E20" s="73" t="s">
        <v>32</v>
      </c>
      <c r="F20" s="81"/>
      <c r="G20" s="218">
        <v>0.73</v>
      </c>
      <c r="H20" s="81"/>
      <c r="I20" s="86">
        <f t="shared" si="0"/>
        <v>58.4</v>
      </c>
      <c r="J20" s="2"/>
      <c r="L20" s="8"/>
      <c r="M20" s="8"/>
      <c r="N20" s="8"/>
    </row>
    <row r="21" spans="1:14" x14ac:dyDescent="0.2">
      <c r="A21" s="70" t="s">
        <v>102</v>
      </c>
      <c r="B21" s="81"/>
      <c r="C21" s="70">
        <v>45</v>
      </c>
      <c r="D21" s="81"/>
      <c r="E21" s="73" t="s">
        <v>32</v>
      </c>
      <c r="F21" s="81"/>
      <c r="G21" s="218">
        <v>0.72</v>
      </c>
      <c r="H21" s="81"/>
      <c r="I21" s="86">
        <f t="shared" si="0"/>
        <v>32.4</v>
      </c>
      <c r="J21" s="2"/>
      <c r="L21" s="8"/>
      <c r="M21" s="8"/>
      <c r="N21" s="8"/>
    </row>
    <row r="22" spans="1:14" x14ac:dyDescent="0.2">
      <c r="A22" s="70" t="s">
        <v>148</v>
      </c>
      <c r="B22" s="81"/>
      <c r="C22" s="70">
        <v>1</v>
      </c>
      <c r="D22" s="81"/>
      <c r="E22" s="73" t="s">
        <v>151</v>
      </c>
      <c r="F22" s="81"/>
      <c r="G22" s="218">
        <v>32</v>
      </c>
      <c r="H22" s="81"/>
      <c r="I22" s="86">
        <f t="shared" si="0"/>
        <v>32</v>
      </c>
      <c r="J22" s="2"/>
      <c r="L22" s="8"/>
      <c r="M22" s="8"/>
      <c r="N22" s="8"/>
    </row>
    <row r="23" spans="1:14" ht="6" customHeight="1" x14ac:dyDescent="0.2">
      <c r="A23" s="81"/>
      <c r="B23" s="81"/>
      <c r="C23" s="81"/>
      <c r="D23" s="81"/>
      <c r="E23" s="82"/>
      <c r="F23" s="81"/>
      <c r="G23" s="221"/>
      <c r="H23" s="81"/>
      <c r="I23" s="86"/>
      <c r="J23" s="2"/>
      <c r="L23" s="8"/>
      <c r="M23" s="8"/>
      <c r="N23" s="8"/>
    </row>
    <row r="24" spans="1:14" x14ac:dyDescent="0.2">
      <c r="A24" s="192" t="s">
        <v>17</v>
      </c>
      <c r="B24" s="81"/>
      <c r="C24" s="81"/>
      <c r="D24" s="81"/>
      <c r="E24" s="82"/>
      <c r="F24" s="81"/>
      <c r="G24" s="221"/>
      <c r="H24" s="81"/>
      <c r="I24" s="87">
        <f>SUM(I25:I38)</f>
        <v>238.72749999999999</v>
      </c>
      <c r="J24" s="2"/>
      <c r="L24" s="8"/>
      <c r="M24" s="8"/>
      <c r="N24" s="8"/>
    </row>
    <row r="25" spans="1:14" x14ac:dyDescent="0.2">
      <c r="A25" s="92" t="s">
        <v>149</v>
      </c>
      <c r="B25" s="81"/>
      <c r="C25" s="88">
        <v>21</v>
      </c>
      <c r="D25" s="81"/>
      <c r="E25" s="73" t="s">
        <v>10</v>
      </c>
      <c r="F25" s="81"/>
      <c r="G25" s="218">
        <v>0.5</v>
      </c>
      <c r="H25" s="81"/>
      <c r="I25" s="86">
        <f t="shared" ref="I25:I38" si="1">C25*G25</f>
        <v>10.5</v>
      </c>
      <c r="J25" s="2"/>
      <c r="K25" s="237"/>
      <c r="L25" s="8"/>
      <c r="M25" s="8"/>
      <c r="N25" s="8"/>
    </row>
    <row r="26" spans="1:14" x14ac:dyDescent="0.2">
      <c r="A26" s="92" t="s">
        <v>139</v>
      </c>
      <c r="B26" s="81"/>
      <c r="C26" s="88">
        <v>8</v>
      </c>
      <c r="D26" s="81"/>
      <c r="E26" s="73" t="s">
        <v>135</v>
      </c>
      <c r="F26" s="81"/>
      <c r="G26" s="218">
        <v>1.5</v>
      </c>
      <c r="H26" s="81"/>
      <c r="I26" s="86">
        <f>C26*G26</f>
        <v>12</v>
      </c>
      <c r="J26" s="2"/>
      <c r="K26" s="237"/>
      <c r="L26" s="8"/>
      <c r="M26" s="8"/>
      <c r="N26" s="8"/>
    </row>
    <row r="27" spans="1:14" x14ac:dyDescent="0.2">
      <c r="A27" s="270" t="s">
        <v>223</v>
      </c>
      <c r="B27" s="269"/>
      <c r="C27" s="88">
        <v>3.2</v>
      </c>
      <c r="D27" s="269"/>
      <c r="E27" s="73" t="s">
        <v>135</v>
      </c>
      <c r="F27" s="269"/>
      <c r="G27" s="218">
        <v>8</v>
      </c>
      <c r="H27" s="269"/>
      <c r="I27" s="86">
        <f>C27*G27</f>
        <v>25.6</v>
      </c>
      <c r="J27" s="2"/>
      <c r="K27" s="237"/>
      <c r="L27" s="8"/>
      <c r="M27" s="8"/>
      <c r="N27" s="8"/>
    </row>
    <row r="28" spans="1:14" x14ac:dyDescent="0.2">
      <c r="A28" s="70" t="s">
        <v>217</v>
      </c>
      <c r="B28" s="81"/>
      <c r="C28" s="70">
        <v>0.75</v>
      </c>
      <c r="D28" s="81"/>
      <c r="E28" s="73" t="s">
        <v>32</v>
      </c>
      <c r="F28" s="81"/>
      <c r="G28" s="218">
        <v>14.65</v>
      </c>
      <c r="H28" s="81"/>
      <c r="I28" s="86">
        <f t="shared" si="1"/>
        <v>10.987500000000001</v>
      </c>
      <c r="J28" s="2"/>
      <c r="K28" s="237"/>
      <c r="L28" s="8"/>
      <c r="M28" s="8"/>
      <c r="N28" s="8"/>
    </row>
    <row r="29" spans="1:14" x14ac:dyDescent="0.2">
      <c r="A29" s="70" t="s">
        <v>224</v>
      </c>
      <c r="B29" s="81"/>
      <c r="C29" s="88">
        <v>18</v>
      </c>
      <c r="D29" s="81"/>
      <c r="E29" s="73" t="s">
        <v>135</v>
      </c>
      <c r="F29" s="81"/>
      <c r="G29" s="218">
        <v>1.02</v>
      </c>
      <c r="H29" s="81"/>
      <c r="I29" s="86">
        <f t="shared" si="1"/>
        <v>18.36</v>
      </c>
      <c r="J29" s="2"/>
      <c r="K29" s="237"/>
      <c r="L29" s="8"/>
      <c r="M29" s="8"/>
      <c r="N29" s="8"/>
    </row>
    <row r="30" spans="1:14" x14ac:dyDescent="0.2">
      <c r="A30" s="268" t="s">
        <v>140</v>
      </c>
      <c r="B30" s="269"/>
      <c r="C30" s="88">
        <v>2</v>
      </c>
      <c r="D30" s="269"/>
      <c r="E30" s="73" t="s">
        <v>150</v>
      </c>
      <c r="F30" s="269"/>
      <c r="G30" s="218">
        <v>4.9000000000000004</v>
      </c>
      <c r="H30" s="269"/>
      <c r="I30" s="86">
        <f t="shared" si="1"/>
        <v>9.8000000000000007</v>
      </c>
      <c r="J30" s="2"/>
      <c r="K30" s="237"/>
      <c r="L30" s="8"/>
      <c r="M30" s="8"/>
      <c r="N30" s="8"/>
    </row>
    <row r="31" spans="1:14" x14ac:dyDescent="0.2">
      <c r="A31" s="92" t="s">
        <v>219</v>
      </c>
      <c r="B31" s="81"/>
      <c r="C31" s="88">
        <v>8</v>
      </c>
      <c r="D31" s="81"/>
      <c r="E31" s="73" t="s">
        <v>135</v>
      </c>
      <c r="F31" s="81"/>
      <c r="G31" s="218">
        <v>2.2999999999999998</v>
      </c>
      <c r="H31" s="81"/>
      <c r="I31" s="86">
        <f t="shared" si="1"/>
        <v>18.399999999999999</v>
      </c>
      <c r="J31" s="2"/>
      <c r="K31" s="237"/>
      <c r="L31" s="8"/>
      <c r="M31" s="8"/>
      <c r="N31" s="8"/>
    </row>
    <row r="32" spans="1:14" x14ac:dyDescent="0.2">
      <c r="A32" s="92" t="s">
        <v>291</v>
      </c>
      <c r="B32" s="81"/>
      <c r="C32" s="70">
        <v>2.5</v>
      </c>
      <c r="D32" s="81"/>
      <c r="E32" s="73" t="s">
        <v>150</v>
      </c>
      <c r="F32" s="81"/>
      <c r="G32" s="218">
        <v>4.55</v>
      </c>
      <c r="H32" s="81"/>
      <c r="I32" s="86">
        <f t="shared" si="1"/>
        <v>11.375</v>
      </c>
      <c r="J32" s="2"/>
      <c r="K32" s="8"/>
      <c r="L32" s="8"/>
      <c r="M32" s="8"/>
      <c r="N32" s="8"/>
    </row>
    <row r="33" spans="1:14" x14ac:dyDescent="0.2">
      <c r="A33" s="92" t="s">
        <v>143</v>
      </c>
      <c r="B33" s="81"/>
      <c r="C33" s="70">
        <v>5.5</v>
      </c>
      <c r="D33" s="81"/>
      <c r="E33" s="73" t="s">
        <v>39</v>
      </c>
      <c r="F33" s="81"/>
      <c r="G33" s="218">
        <v>4.7</v>
      </c>
      <c r="H33" s="81"/>
      <c r="I33" s="86">
        <f t="shared" si="1"/>
        <v>25.85</v>
      </c>
      <c r="J33" s="2"/>
      <c r="K33" s="237"/>
      <c r="L33" s="8"/>
      <c r="M33" s="8"/>
      <c r="N33" s="8"/>
    </row>
    <row r="34" spans="1:14" x14ac:dyDescent="0.2">
      <c r="A34" s="312" t="s">
        <v>220</v>
      </c>
      <c r="B34" s="311"/>
      <c r="C34" s="88">
        <v>6</v>
      </c>
      <c r="D34" s="311"/>
      <c r="E34" s="73" t="s">
        <v>135</v>
      </c>
      <c r="F34" s="311"/>
      <c r="G34" s="218">
        <v>1.35</v>
      </c>
      <c r="H34" s="311"/>
      <c r="I34" s="86">
        <f t="shared" si="1"/>
        <v>8.1000000000000014</v>
      </c>
      <c r="J34" s="2"/>
      <c r="K34" s="237"/>
      <c r="L34" s="8"/>
      <c r="M34" s="8"/>
      <c r="N34" s="8"/>
    </row>
    <row r="35" spans="1:14" x14ac:dyDescent="0.2">
      <c r="A35" s="312" t="s">
        <v>103</v>
      </c>
      <c r="B35" s="311"/>
      <c r="C35" s="310">
        <v>1.6</v>
      </c>
      <c r="D35" s="311"/>
      <c r="E35" s="73" t="s">
        <v>33</v>
      </c>
      <c r="F35" s="311"/>
      <c r="G35" s="218">
        <v>8.65</v>
      </c>
      <c r="H35" s="311"/>
      <c r="I35" s="86">
        <f t="shared" si="1"/>
        <v>13.840000000000002</v>
      </c>
      <c r="J35" s="2"/>
      <c r="K35" s="237"/>
      <c r="L35" s="8"/>
      <c r="M35" s="8"/>
      <c r="N35" s="8"/>
    </row>
    <row r="36" spans="1:14" x14ac:dyDescent="0.2">
      <c r="A36" s="270" t="s">
        <v>226</v>
      </c>
      <c r="B36" s="269"/>
      <c r="C36" s="268">
        <v>5.5</v>
      </c>
      <c r="D36" s="269"/>
      <c r="E36" s="73" t="s">
        <v>39</v>
      </c>
      <c r="F36" s="269"/>
      <c r="G36" s="218">
        <v>6.25</v>
      </c>
      <c r="H36" s="269"/>
      <c r="I36" s="86">
        <f t="shared" si="1"/>
        <v>34.375</v>
      </c>
      <c r="J36" s="2"/>
      <c r="K36" s="237"/>
      <c r="L36" s="8"/>
      <c r="M36" s="8"/>
      <c r="N36" s="8"/>
    </row>
    <row r="37" spans="1:14" x14ac:dyDescent="0.2">
      <c r="A37" s="312" t="s">
        <v>292</v>
      </c>
      <c r="B37" s="311"/>
      <c r="C37" s="88">
        <v>7</v>
      </c>
      <c r="D37" s="311"/>
      <c r="E37" s="73" t="s">
        <v>135</v>
      </c>
      <c r="F37" s="311"/>
      <c r="G37" s="218">
        <v>2.42</v>
      </c>
      <c r="H37" s="311"/>
      <c r="I37" s="86">
        <f t="shared" si="1"/>
        <v>16.939999999999998</v>
      </c>
      <c r="J37" s="2"/>
      <c r="K37" s="237"/>
      <c r="L37" s="8"/>
      <c r="M37" s="8"/>
      <c r="N37" s="8"/>
    </row>
    <row r="38" spans="1:14" x14ac:dyDescent="0.2">
      <c r="A38" s="92" t="s">
        <v>172</v>
      </c>
      <c r="B38" s="81"/>
      <c r="C38" s="88">
        <v>2</v>
      </c>
      <c r="D38" s="81"/>
      <c r="E38" s="73" t="s">
        <v>150</v>
      </c>
      <c r="F38" s="81"/>
      <c r="G38" s="218">
        <v>11.3</v>
      </c>
      <c r="H38" s="81"/>
      <c r="I38" s="86">
        <f t="shared" si="1"/>
        <v>22.6</v>
      </c>
      <c r="J38" s="2"/>
      <c r="L38" s="8"/>
      <c r="M38" s="8"/>
      <c r="N38" s="8"/>
    </row>
    <row r="39" spans="1:14" ht="5.25" customHeight="1" x14ac:dyDescent="0.2">
      <c r="A39" s="81"/>
      <c r="B39" s="81"/>
      <c r="C39" s="81"/>
      <c r="D39" s="81"/>
      <c r="E39" s="82"/>
      <c r="F39" s="81"/>
      <c r="G39" s="221"/>
      <c r="H39" s="81"/>
      <c r="I39" s="86"/>
      <c r="J39" s="2"/>
      <c r="L39" s="8"/>
      <c r="M39" s="8"/>
      <c r="N39" s="8"/>
    </row>
    <row r="40" spans="1:14" x14ac:dyDescent="0.2">
      <c r="A40" s="192" t="s">
        <v>35</v>
      </c>
      <c r="B40" s="81"/>
      <c r="C40" s="81"/>
      <c r="D40" s="81"/>
      <c r="E40" s="82"/>
      <c r="F40" s="81"/>
      <c r="G40" s="221"/>
      <c r="H40" s="81"/>
      <c r="I40" s="87">
        <f>SUM(I41:I45)</f>
        <v>67.25</v>
      </c>
      <c r="J40" s="2"/>
      <c r="L40" s="8"/>
      <c r="M40" s="8"/>
      <c r="N40" s="8"/>
    </row>
    <row r="41" spans="1:14" x14ac:dyDescent="0.2">
      <c r="A41" s="70" t="s">
        <v>227</v>
      </c>
      <c r="B41" s="81"/>
      <c r="C41" s="70">
        <v>1</v>
      </c>
      <c r="D41" s="81"/>
      <c r="E41" s="73" t="s">
        <v>151</v>
      </c>
      <c r="F41" s="81"/>
      <c r="G41" s="218">
        <v>7.75</v>
      </c>
      <c r="H41" s="81"/>
      <c r="I41" s="86">
        <f>C41*G41</f>
        <v>7.75</v>
      </c>
      <c r="J41" s="2"/>
      <c r="L41" s="8"/>
      <c r="M41" s="8"/>
      <c r="N41" s="8"/>
    </row>
    <row r="42" spans="1:14" x14ac:dyDescent="0.2">
      <c r="A42" s="70" t="s">
        <v>208</v>
      </c>
      <c r="B42" s="81"/>
      <c r="C42" s="70">
        <v>1</v>
      </c>
      <c r="D42" s="81"/>
      <c r="E42" s="73" t="s">
        <v>151</v>
      </c>
      <c r="F42" s="81"/>
      <c r="G42" s="218">
        <v>7.25</v>
      </c>
      <c r="H42" s="81"/>
      <c r="I42" s="86">
        <f>C42*G42</f>
        <v>7.25</v>
      </c>
      <c r="J42" s="2"/>
      <c r="L42" s="8"/>
      <c r="M42" s="8"/>
      <c r="N42" s="8"/>
    </row>
    <row r="43" spans="1:14" x14ac:dyDescent="0.2">
      <c r="A43" s="268" t="s">
        <v>152</v>
      </c>
      <c r="B43" s="269"/>
      <c r="C43" s="268">
        <v>1</v>
      </c>
      <c r="D43" s="269"/>
      <c r="E43" s="73" t="s">
        <v>151</v>
      </c>
      <c r="F43" s="269"/>
      <c r="G43" s="218">
        <v>26</v>
      </c>
      <c r="H43" s="81"/>
      <c r="I43" s="86">
        <f>C43*G43</f>
        <v>26</v>
      </c>
      <c r="J43" s="2"/>
      <c r="L43" s="8"/>
      <c r="M43" s="8"/>
      <c r="N43" s="8"/>
    </row>
    <row r="44" spans="1:14" x14ac:dyDescent="0.2">
      <c r="A44" s="270" t="s">
        <v>293</v>
      </c>
      <c r="B44" s="269"/>
      <c r="C44" s="270">
        <v>3</v>
      </c>
      <c r="D44" s="269"/>
      <c r="E44" s="73" t="s">
        <v>151</v>
      </c>
      <c r="F44" s="269"/>
      <c r="G44" s="218">
        <v>8.75</v>
      </c>
      <c r="H44" s="81"/>
      <c r="I44" s="86">
        <f>C44*G44</f>
        <v>26.25</v>
      </c>
      <c r="J44" s="2"/>
      <c r="L44" s="8"/>
      <c r="M44" s="8"/>
      <c r="N44" s="8"/>
    </row>
    <row r="45" spans="1:14" x14ac:dyDescent="0.2">
      <c r="A45" s="70"/>
      <c r="B45" s="81"/>
      <c r="C45" s="70"/>
      <c r="D45" s="81"/>
      <c r="E45" s="73"/>
      <c r="F45" s="81"/>
      <c r="G45" s="220"/>
      <c r="H45" s="81"/>
      <c r="I45" s="86">
        <f>C45*G45</f>
        <v>0</v>
      </c>
      <c r="J45" s="2"/>
      <c r="L45" s="8"/>
      <c r="M45" s="8"/>
      <c r="N45" s="8"/>
    </row>
    <row r="46" spans="1:14" ht="6" customHeight="1" x14ac:dyDescent="0.2">
      <c r="A46" s="81"/>
      <c r="B46" s="81"/>
      <c r="C46" s="81"/>
      <c r="D46" s="81"/>
      <c r="E46" s="82"/>
      <c r="F46" s="81"/>
      <c r="G46" s="221"/>
      <c r="H46" s="81"/>
      <c r="I46" s="86"/>
      <c r="J46" s="2"/>
      <c r="L46" s="8"/>
      <c r="M46" s="8"/>
      <c r="N46" s="8"/>
    </row>
    <row r="47" spans="1:14" x14ac:dyDescent="0.2">
      <c r="A47" s="192" t="s">
        <v>18</v>
      </c>
      <c r="B47" s="81"/>
      <c r="C47" s="81"/>
      <c r="D47" s="81"/>
      <c r="E47" s="82"/>
      <c r="F47" s="81"/>
      <c r="G47" s="221"/>
      <c r="H47" s="81"/>
      <c r="I47" s="87">
        <f>SUM(I48:I50)</f>
        <v>67.679999999999993</v>
      </c>
      <c r="J47" s="2"/>
      <c r="L47" s="8"/>
      <c r="M47" s="8"/>
      <c r="N47" s="8"/>
    </row>
    <row r="48" spans="1:14" x14ac:dyDescent="0.2">
      <c r="A48" s="70" t="s">
        <v>153</v>
      </c>
      <c r="B48" s="81"/>
      <c r="C48" s="70">
        <v>23</v>
      </c>
      <c r="D48" s="81"/>
      <c r="E48" s="73" t="s">
        <v>154</v>
      </c>
      <c r="F48" s="81"/>
      <c r="G48" s="218">
        <v>1.9</v>
      </c>
      <c r="H48" s="81"/>
      <c r="I48" s="86">
        <f>C48*G48</f>
        <v>43.699999999999996</v>
      </c>
      <c r="J48" s="2"/>
      <c r="L48" s="8"/>
      <c r="M48" s="8"/>
      <c r="N48" s="8"/>
    </row>
    <row r="49" spans="1:14" x14ac:dyDescent="0.2">
      <c r="A49" s="70" t="s">
        <v>167</v>
      </c>
      <c r="B49" s="81"/>
      <c r="C49" s="70">
        <v>1</v>
      </c>
      <c r="D49" s="81"/>
      <c r="E49" s="73" t="s">
        <v>151</v>
      </c>
      <c r="F49" s="81"/>
      <c r="G49" s="218">
        <v>12.25</v>
      </c>
      <c r="H49" s="81"/>
      <c r="I49" s="86">
        <f>C49*G49</f>
        <v>12.25</v>
      </c>
      <c r="J49" s="2"/>
      <c r="L49" s="8"/>
      <c r="M49" s="8"/>
      <c r="N49" s="8"/>
    </row>
    <row r="50" spans="1:14" x14ac:dyDescent="0.2">
      <c r="A50" s="70" t="s">
        <v>99</v>
      </c>
      <c r="B50" s="81"/>
      <c r="C50" s="70">
        <v>23</v>
      </c>
      <c r="D50" s="81"/>
      <c r="E50" s="73" t="s">
        <v>154</v>
      </c>
      <c r="F50" s="81"/>
      <c r="G50" s="220">
        <v>0.51</v>
      </c>
      <c r="H50" s="81"/>
      <c r="I50" s="86">
        <f>C50*G50</f>
        <v>11.73</v>
      </c>
      <c r="J50" s="2"/>
      <c r="L50" s="8"/>
      <c r="M50" s="8"/>
      <c r="N50" s="8"/>
    </row>
    <row r="51" spans="1:14" ht="3" customHeight="1" x14ac:dyDescent="0.2">
      <c r="A51" s="193"/>
      <c r="B51" s="189"/>
      <c r="C51" s="193"/>
      <c r="D51" s="189"/>
      <c r="E51" s="194"/>
      <c r="F51" s="189"/>
      <c r="G51" s="222"/>
      <c r="H51" s="81"/>
      <c r="I51" s="86"/>
      <c r="J51" s="2"/>
      <c r="L51" s="8"/>
      <c r="M51" s="8"/>
      <c r="N51" s="8"/>
    </row>
    <row r="52" spans="1:14" x14ac:dyDescent="0.2">
      <c r="A52" s="192" t="s">
        <v>117</v>
      </c>
      <c r="B52" s="81"/>
      <c r="C52" s="81"/>
      <c r="D52" s="81"/>
      <c r="E52" s="82"/>
      <c r="F52" s="81"/>
      <c r="G52" s="221"/>
      <c r="H52" s="81"/>
      <c r="I52" s="87">
        <f>SUM(I53:I57)</f>
        <v>126.62350000000001</v>
      </c>
      <c r="J52" s="2"/>
      <c r="L52" s="8"/>
      <c r="M52" s="8"/>
      <c r="N52" s="8"/>
    </row>
    <row r="53" spans="1:14" x14ac:dyDescent="0.2">
      <c r="A53" s="70" t="s">
        <v>160</v>
      </c>
      <c r="B53" s="81"/>
      <c r="C53" s="92">
        <v>4.51</v>
      </c>
      <c r="D53" s="81"/>
      <c r="E53" s="73" t="s">
        <v>104</v>
      </c>
      <c r="F53" s="81"/>
      <c r="G53" s="218">
        <v>2.5</v>
      </c>
      <c r="H53" s="81"/>
      <c r="I53" s="86">
        <f>C53*G53</f>
        <v>11.274999999999999</v>
      </c>
      <c r="J53" s="2"/>
      <c r="L53" s="8"/>
      <c r="M53" s="8"/>
      <c r="N53" s="8"/>
    </row>
    <row r="54" spans="1:14" x14ac:dyDescent="0.2">
      <c r="A54" s="70" t="s">
        <v>161</v>
      </c>
      <c r="B54" s="81"/>
      <c r="C54" s="92">
        <v>21.3</v>
      </c>
      <c r="D54" s="81"/>
      <c r="E54" s="73" t="s">
        <v>104</v>
      </c>
      <c r="F54" s="81"/>
      <c r="G54" s="218">
        <v>2.35</v>
      </c>
      <c r="H54" s="81"/>
      <c r="I54" s="86">
        <f>C54*G54</f>
        <v>50.055000000000007</v>
      </c>
      <c r="J54" s="2"/>
      <c r="L54" s="8"/>
      <c r="M54" s="8"/>
      <c r="N54" s="8"/>
    </row>
    <row r="55" spans="1:14" x14ac:dyDescent="0.2">
      <c r="A55" s="70" t="s">
        <v>162</v>
      </c>
      <c r="B55" s="81"/>
      <c r="C55" s="92">
        <v>1.91</v>
      </c>
      <c r="D55" s="81"/>
      <c r="E55" s="73" t="s">
        <v>104</v>
      </c>
      <c r="F55" s="81"/>
      <c r="G55" s="218">
        <v>2.85</v>
      </c>
      <c r="H55" s="81"/>
      <c r="I55" s="86">
        <f>C55*G55</f>
        <v>5.4435000000000002</v>
      </c>
      <c r="J55" s="2"/>
      <c r="L55" s="8"/>
      <c r="M55" s="8"/>
      <c r="N55" s="8"/>
    </row>
    <row r="56" spans="1:14" x14ac:dyDescent="0.2">
      <c r="A56" s="92" t="s">
        <v>119</v>
      </c>
      <c r="B56" s="81"/>
      <c r="C56" s="70">
        <v>1</v>
      </c>
      <c r="D56" s="81"/>
      <c r="E56" s="73" t="s">
        <v>151</v>
      </c>
      <c r="F56" s="81"/>
      <c r="G56" s="218">
        <v>10.1</v>
      </c>
      <c r="H56" s="81"/>
      <c r="I56" s="86">
        <f>C56*G56</f>
        <v>10.1</v>
      </c>
      <c r="J56" s="2"/>
      <c r="L56" s="8"/>
      <c r="M56" s="8"/>
      <c r="N56" s="8"/>
    </row>
    <row r="57" spans="1:14" x14ac:dyDescent="0.2">
      <c r="A57" s="92" t="s">
        <v>163</v>
      </c>
      <c r="B57" s="81"/>
      <c r="C57" s="70">
        <v>1</v>
      </c>
      <c r="D57" s="81"/>
      <c r="E57" s="73" t="s">
        <v>151</v>
      </c>
      <c r="F57" s="81"/>
      <c r="G57" s="218">
        <v>49.75</v>
      </c>
      <c r="H57" s="81"/>
      <c r="I57" s="86">
        <f>C57*G57</f>
        <v>49.75</v>
      </c>
      <c r="J57" s="2"/>
      <c r="L57" s="8"/>
      <c r="M57" s="8"/>
      <c r="N57" s="8"/>
    </row>
    <row r="58" spans="1:14" ht="5.25" customHeight="1" x14ac:dyDescent="0.2">
      <c r="A58" s="193"/>
      <c r="B58" s="189"/>
      <c r="C58" s="193"/>
      <c r="D58" s="189"/>
      <c r="E58" s="194"/>
      <c r="F58" s="189"/>
      <c r="G58" s="222"/>
      <c r="H58" s="81"/>
      <c r="I58" s="86"/>
      <c r="J58" s="2"/>
      <c r="L58" s="8"/>
      <c r="M58" s="8"/>
      <c r="N58" s="8"/>
    </row>
    <row r="59" spans="1:14" x14ac:dyDescent="0.2">
      <c r="A59" s="192" t="s">
        <v>118</v>
      </c>
      <c r="B59" s="81"/>
      <c r="C59" s="81"/>
      <c r="D59" s="81"/>
      <c r="E59" s="82"/>
      <c r="F59" s="81"/>
      <c r="G59" s="221"/>
      <c r="H59" s="81"/>
      <c r="I59" s="87">
        <f>SUM(I60:I64)</f>
        <v>156.59450000000001</v>
      </c>
      <c r="J59" s="2"/>
      <c r="L59" s="8"/>
      <c r="M59" s="8"/>
      <c r="N59" s="8"/>
    </row>
    <row r="60" spans="1:14" x14ac:dyDescent="0.2">
      <c r="A60" s="70" t="s">
        <v>157</v>
      </c>
      <c r="B60" s="81"/>
      <c r="C60" s="92">
        <v>4.03</v>
      </c>
      <c r="D60" s="81"/>
      <c r="E60" s="73" t="s">
        <v>34</v>
      </c>
      <c r="F60" s="81"/>
      <c r="G60" s="218">
        <v>18.5</v>
      </c>
      <c r="H60" s="81"/>
      <c r="I60" s="86">
        <f>C60*G60</f>
        <v>74.555000000000007</v>
      </c>
      <c r="J60" s="2"/>
      <c r="L60" s="8"/>
      <c r="M60" s="8"/>
      <c r="N60" s="8"/>
    </row>
    <row r="61" spans="1:14" x14ac:dyDescent="0.2">
      <c r="A61" s="70" t="s">
        <v>158</v>
      </c>
      <c r="B61" s="81"/>
      <c r="C61" s="92">
        <v>1.86</v>
      </c>
      <c r="D61" s="81"/>
      <c r="E61" s="73" t="s">
        <v>34</v>
      </c>
      <c r="F61" s="81"/>
      <c r="G61" s="218">
        <v>14.4</v>
      </c>
      <c r="H61" s="81"/>
      <c r="I61" s="86">
        <f>C61*G61</f>
        <v>26.784000000000002</v>
      </c>
      <c r="J61" s="2"/>
      <c r="L61" s="8"/>
      <c r="M61" s="8"/>
      <c r="N61" s="8"/>
    </row>
    <row r="62" spans="1:14" x14ac:dyDescent="0.2">
      <c r="A62" s="70" t="s">
        <v>211</v>
      </c>
      <c r="B62" s="81"/>
      <c r="C62" s="92">
        <v>0.92</v>
      </c>
      <c r="D62" s="81"/>
      <c r="E62" s="73" t="s">
        <v>34</v>
      </c>
      <c r="F62" s="81"/>
      <c r="G62" s="218">
        <v>18.5</v>
      </c>
      <c r="H62" s="81"/>
      <c r="I62" s="86">
        <f>C62*G62</f>
        <v>17.02</v>
      </c>
      <c r="J62" s="2"/>
      <c r="L62" s="8"/>
      <c r="M62" s="8"/>
      <c r="N62" s="8"/>
    </row>
    <row r="63" spans="1:14" x14ac:dyDescent="0.2">
      <c r="A63" s="268" t="s">
        <v>228</v>
      </c>
      <c r="B63" s="269"/>
      <c r="C63" s="270">
        <v>0.76</v>
      </c>
      <c r="D63" s="269"/>
      <c r="E63" s="73" t="s">
        <v>34</v>
      </c>
      <c r="F63" s="269"/>
      <c r="G63" s="218">
        <v>18.5</v>
      </c>
      <c r="H63" s="269"/>
      <c r="I63" s="86">
        <f>C63*G63</f>
        <v>14.06</v>
      </c>
      <c r="J63" s="2"/>
      <c r="L63" s="8"/>
      <c r="M63" s="8"/>
      <c r="N63" s="8"/>
    </row>
    <row r="64" spans="1:14" x14ac:dyDescent="0.2">
      <c r="A64" s="70" t="s">
        <v>159</v>
      </c>
      <c r="B64" s="81"/>
      <c r="C64" s="92">
        <v>2.27</v>
      </c>
      <c r="D64" s="81"/>
      <c r="E64" s="73" t="s">
        <v>34</v>
      </c>
      <c r="F64" s="81"/>
      <c r="G64" s="218">
        <v>10.65</v>
      </c>
      <c r="H64" s="81"/>
      <c r="I64" s="86">
        <f>C64*G64</f>
        <v>24.1755</v>
      </c>
      <c r="J64" s="2"/>
      <c r="L64" s="8"/>
      <c r="M64" s="8"/>
      <c r="N64" s="8"/>
    </row>
    <row r="65" spans="1:14" ht="5.25" customHeight="1" x14ac:dyDescent="0.2">
      <c r="A65" s="193"/>
      <c r="B65" s="189"/>
      <c r="C65" s="193"/>
      <c r="D65" s="189"/>
      <c r="E65" s="194"/>
      <c r="F65" s="189"/>
      <c r="G65" s="222"/>
      <c r="H65" s="81"/>
      <c r="I65" s="86"/>
      <c r="J65" s="2"/>
      <c r="L65" s="8"/>
      <c r="M65" s="8"/>
      <c r="N65" s="8"/>
    </row>
    <row r="66" spans="1:14" x14ac:dyDescent="0.2">
      <c r="A66" s="192" t="s">
        <v>221</v>
      </c>
      <c r="B66" s="81"/>
      <c r="C66" s="81"/>
      <c r="D66" s="81"/>
      <c r="E66" s="82"/>
      <c r="F66" s="81"/>
      <c r="G66" s="221"/>
      <c r="H66" s="81"/>
      <c r="I66" s="87">
        <f>SUM(I67:I69)</f>
        <v>50.975999999999999</v>
      </c>
      <c r="J66" s="2"/>
      <c r="L66" s="8"/>
      <c r="M66" s="8"/>
      <c r="N66" s="8"/>
    </row>
    <row r="67" spans="1:14" x14ac:dyDescent="0.2">
      <c r="A67" s="92" t="s">
        <v>229</v>
      </c>
      <c r="B67" s="81"/>
      <c r="C67" s="92">
        <v>360</v>
      </c>
      <c r="D67" s="81"/>
      <c r="E67" s="73" t="s">
        <v>10</v>
      </c>
      <c r="F67" s="81"/>
      <c r="G67" s="278">
        <v>0.1076</v>
      </c>
      <c r="H67" s="81"/>
      <c r="I67" s="86">
        <f>C67*G67</f>
        <v>38.735999999999997</v>
      </c>
      <c r="J67" s="2"/>
      <c r="L67" s="8"/>
      <c r="M67" s="8"/>
      <c r="N67" s="8"/>
    </row>
    <row r="68" spans="1:14" x14ac:dyDescent="0.2">
      <c r="A68" s="92" t="s">
        <v>222</v>
      </c>
      <c r="B68" s="81"/>
      <c r="C68" s="70">
        <v>360</v>
      </c>
      <c r="D68" s="81"/>
      <c r="E68" s="73" t="s">
        <v>10</v>
      </c>
      <c r="F68" s="81"/>
      <c r="G68" s="278">
        <v>3.4000000000000002E-2</v>
      </c>
      <c r="H68" s="81"/>
      <c r="I68" s="86">
        <f>C68*G68</f>
        <v>12.24</v>
      </c>
      <c r="J68" s="2"/>
      <c r="L68" s="8"/>
      <c r="M68" s="8"/>
      <c r="N68" s="8"/>
    </row>
    <row r="69" spans="1:14" ht="5.25" customHeight="1" x14ac:dyDescent="0.2">
      <c r="A69" s="81"/>
      <c r="B69" s="81"/>
      <c r="C69" s="81"/>
      <c r="D69" s="81"/>
      <c r="E69" s="82"/>
      <c r="F69" s="81"/>
      <c r="G69" s="221"/>
      <c r="H69" s="81"/>
      <c r="I69" s="86"/>
      <c r="J69" s="2"/>
      <c r="L69" s="8"/>
      <c r="M69" s="8"/>
      <c r="N69" s="8"/>
    </row>
    <row r="70" spans="1:14" x14ac:dyDescent="0.2">
      <c r="A70" s="192" t="s">
        <v>19</v>
      </c>
      <c r="B70" s="81"/>
      <c r="C70" s="81"/>
      <c r="D70" s="81"/>
      <c r="E70" s="82"/>
      <c r="F70" s="81"/>
      <c r="G70" s="221"/>
      <c r="H70" s="81"/>
      <c r="I70" s="87">
        <f>SUM(I71:I73)</f>
        <v>131.56</v>
      </c>
      <c r="J70" s="2"/>
      <c r="L70" s="8"/>
      <c r="M70" s="8"/>
      <c r="N70" s="8"/>
    </row>
    <row r="71" spans="1:14" x14ac:dyDescent="0.2">
      <c r="A71" s="70" t="s">
        <v>20</v>
      </c>
      <c r="B71" s="81"/>
      <c r="C71" s="92">
        <v>1</v>
      </c>
      <c r="D71" s="81"/>
      <c r="E71" s="73" t="s">
        <v>151</v>
      </c>
      <c r="F71" s="81"/>
      <c r="G71" s="218">
        <v>70</v>
      </c>
      <c r="H71" s="81"/>
      <c r="I71" s="86">
        <f>C71*G71</f>
        <v>70</v>
      </c>
      <c r="J71" s="2"/>
      <c r="L71" s="8"/>
      <c r="M71" s="8"/>
      <c r="N71" s="8"/>
    </row>
    <row r="72" spans="1:14" x14ac:dyDescent="0.2">
      <c r="A72" s="70" t="s">
        <v>156</v>
      </c>
      <c r="B72" s="81"/>
      <c r="C72" s="70">
        <v>342</v>
      </c>
      <c r="D72" s="81"/>
      <c r="E72" s="73" t="s">
        <v>10</v>
      </c>
      <c r="F72" s="81"/>
      <c r="G72" s="220">
        <v>0.18</v>
      </c>
      <c r="H72" s="81"/>
      <c r="I72" s="86">
        <f>C72*G72</f>
        <v>61.559999999999995</v>
      </c>
      <c r="J72" s="2"/>
      <c r="L72" s="8"/>
      <c r="M72" s="8"/>
      <c r="N72" s="8"/>
    </row>
    <row r="73" spans="1:14" x14ac:dyDescent="0.2">
      <c r="A73" s="70"/>
      <c r="B73" s="81"/>
      <c r="C73" s="70"/>
      <c r="D73" s="81"/>
      <c r="E73" s="73"/>
      <c r="F73" s="81"/>
      <c r="G73" s="174"/>
      <c r="H73" s="81"/>
      <c r="I73" s="86">
        <f>C73*G73</f>
        <v>0</v>
      </c>
      <c r="J73" s="2"/>
      <c r="L73" s="8"/>
      <c r="M73" s="8"/>
      <c r="N73" s="8"/>
    </row>
    <row r="74" spans="1:14" ht="4.5" customHeight="1" x14ac:dyDescent="0.2">
      <c r="A74" s="188"/>
      <c r="B74" s="188"/>
      <c r="C74" s="188"/>
      <c r="D74" s="188"/>
      <c r="E74" s="185"/>
      <c r="F74" s="188"/>
      <c r="G74" s="186"/>
      <c r="H74" s="81"/>
      <c r="I74" s="86"/>
      <c r="J74" s="2"/>
      <c r="L74" s="8"/>
      <c r="M74" s="8"/>
      <c r="N74" s="8"/>
    </row>
    <row r="75" spans="1:14" x14ac:dyDescent="0.2">
      <c r="A75" s="177" t="s">
        <v>215</v>
      </c>
      <c r="B75" s="81"/>
      <c r="C75" s="81"/>
      <c r="D75" s="81"/>
      <c r="E75" s="82"/>
      <c r="F75" s="81"/>
      <c r="G75" s="81"/>
      <c r="H75" s="81"/>
      <c r="I75" s="258">
        <v>44.15</v>
      </c>
      <c r="J75" s="2"/>
      <c r="L75" s="8"/>
      <c r="M75" s="8"/>
      <c r="N75" s="8"/>
    </row>
    <row r="76" spans="1:14" ht="5.25" customHeight="1" x14ac:dyDescent="0.2">
      <c r="A76" s="81"/>
      <c r="B76" s="81"/>
      <c r="C76" s="81"/>
      <c r="D76" s="81"/>
      <c r="E76" s="82"/>
      <c r="F76" s="81"/>
      <c r="G76" s="81"/>
      <c r="H76" s="81"/>
      <c r="I76" s="86"/>
      <c r="J76" s="2"/>
      <c r="L76" s="8"/>
      <c r="M76" s="8"/>
      <c r="N76" s="8"/>
    </row>
    <row r="77" spans="1:14" x14ac:dyDescent="0.2">
      <c r="A77" s="192" t="s">
        <v>22</v>
      </c>
      <c r="B77" s="81"/>
      <c r="C77" s="81"/>
      <c r="D77" s="81"/>
      <c r="E77" s="82"/>
      <c r="F77" s="81"/>
      <c r="G77" s="81"/>
      <c r="H77" s="81"/>
      <c r="I77" s="86">
        <f>SUM(I11:I75)-(I11+I15+I24+I40+I47+I52+I59+I66+I70)</f>
        <v>1553.7614999999992</v>
      </c>
      <c r="J77" s="2"/>
      <c r="M77" s="8"/>
      <c r="N77" s="8"/>
    </row>
    <row r="78" spans="1:14" x14ac:dyDescent="0.2">
      <c r="A78" s="192" t="s">
        <v>23</v>
      </c>
      <c r="B78" s="81"/>
      <c r="C78" s="81"/>
      <c r="D78" s="81"/>
      <c r="E78" s="82"/>
      <c r="F78" s="81"/>
      <c r="G78" s="81"/>
      <c r="H78" s="81"/>
      <c r="I78" s="86">
        <f>I77/C7</f>
        <v>4.316004166666664</v>
      </c>
      <c r="J78" s="2"/>
      <c r="M78" s="8"/>
      <c r="N78" s="8"/>
    </row>
    <row r="79" spans="1:14" ht="5.25" customHeight="1" x14ac:dyDescent="0.2">
      <c r="A79" s="81"/>
      <c r="B79" s="81"/>
      <c r="C79" s="81"/>
      <c r="D79" s="81"/>
      <c r="E79" s="82"/>
      <c r="F79" s="81"/>
      <c r="G79" s="81"/>
      <c r="H79" s="81"/>
      <c r="I79" s="86"/>
      <c r="J79" s="2"/>
      <c r="L79" s="8"/>
      <c r="M79" s="8"/>
      <c r="N79" s="8"/>
    </row>
    <row r="80" spans="1:14" x14ac:dyDescent="0.2">
      <c r="A80" s="89" t="s">
        <v>24</v>
      </c>
      <c r="B80" s="89"/>
      <c r="C80" s="89"/>
      <c r="D80" s="89"/>
      <c r="E80" s="90"/>
      <c r="F80" s="89"/>
      <c r="G80" s="89"/>
      <c r="H80" s="89"/>
      <c r="I80" s="91">
        <f>I7-I77</f>
        <v>966.23850000000084</v>
      </c>
      <c r="J80" s="2"/>
      <c r="L80" s="8"/>
      <c r="M80" s="8"/>
      <c r="N80" s="8"/>
    </row>
    <row r="81" spans="1:14" ht="5.25" customHeight="1" x14ac:dyDescent="0.2">
      <c r="A81" s="81"/>
      <c r="B81" s="81"/>
      <c r="C81" s="81"/>
      <c r="D81" s="81"/>
      <c r="E81" s="82"/>
      <c r="F81" s="81"/>
      <c r="G81" s="81"/>
      <c r="H81" s="81"/>
      <c r="I81" s="86"/>
      <c r="J81" s="2"/>
      <c r="L81" s="8"/>
      <c r="M81" s="8"/>
      <c r="N81" s="8"/>
    </row>
    <row r="82" spans="1:14" x14ac:dyDescent="0.2">
      <c r="A82" s="29" t="s">
        <v>25</v>
      </c>
      <c r="B82" s="81"/>
      <c r="C82" s="81"/>
      <c r="D82" s="81"/>
      <c r="E82" s="82"/>
      <c r="F82" s="81"/>
      <c r="G82" s="81"/>
      <c r="H82" s="81"/>
      <c r="I82" s="86"/>
      <c r="J82" s="2"/>
      <c r="L82" s="8"/>
      <c r="M82" s="8"/>
      <c r="N82" s="8"/>
    </row>
    <row r="83" spans="1:14" ht="14.1" customHeight="1" x14ac:dyDescent="0.2">
      <c r="A83" s="321" t="s">
        <v>230</v>
      </c>
      <c r="B83" s="321"/>
      <c r="C83" s="321"/>
      <c r="D83" s="320"/>
      <c r="E83" s="320"/>
      <c r="F83" s="320"/>
      <c r="G83" s="320"/>
      <c r="H83" s="320"/>
      <c r="I83" s="218">
        <v>52</v>
      </c>
      <c r="J83" s="2"/>
      <c r="L83" s="8"/>
      <c r="M83" s="8"/>
      <c r="N83" s="8"/>
    </row>
    <row r="84" spans="1:14" ht="14.1" customHeight="1" x14ac:dyDescent="0.2">
      <c r="A84" s="321" t="s">
        <v>79</v>
      </c>
      <c r="B84" s="321"/>
      <c r="C84" s="321"/>
      <c r="D84" s="320"/>
      <c r="E84" s="320"/>
      <c r="F84" s="320"/>
      <c r="G84" s="320"/>
      <c r="H84" s="320"/>
      <c r="I84" s="218">
        <v>5.08</v>
      </c>
      <c r="J84" s="2"/>
      <c r="L84" s="8"/>
      <c r="M84" s="8"/>
      <c r="N84" s="8"/>
    </row>
    <row r="85" spans="1:14" ht="14.1" customHeight="1" x14ac:dyDescent="0.2">
      <c r="A85" s="321" t="s">
        <v>77</v>
      </c>
      <c r="B85" s="321"/>
      <c r="C85" s="321"/>
      <c r="D85" s="320"/>
      <c r="E85" s="320"/>
      <c r="F85" s="320"/>
      <c r="G85" s="320"/>
      <c r="H85" s="320"/>
      <c r="I85" s="218">
        <v>170</v>
      </c>
      <c r="J85" s="2"/>
      <c r="L85" s="8"/>
      <c r="M85" s="8"/>
      <c r="N85" s="8"/>
    </row>
    <row r="86" spans="1:14" ht="14.1" customHeight="1" x14ac:dyDescent="0.2">
      <c r="A86" s="319" t="s">
        <v>78</v>
      </c>
      <c r="B86" s="319"/>
      <c r="C86" s="319"/>
      <c r="D86" s="320"/>
      <c r="E86" s="320"/>
      <c r="F86" s="320"/>
      <c r="G86" s="320"/>
      <c r="H86" s="320"/>
      <c r="I86" s="232"/>
      <c r="J86" s="2"/>
      <c r="L86" s="8"/>
      <c r="M86" s="8"/>
      <c r="N86" s="8"/>
    </row>
    <row r="87" spans="1:14" ht="14.1" customHeight="1" x14ac:dyDescent="0.2">
      <c r="A87" s="319" t="s">
        <v>165</v>
      </c>
      <c r="B87" s="319"/>
      <c r="C87" s="319"/>
      <c r="D87" s="320"/>
      <c r="E87" s="320"/>
      <c r="F87" s="320"/>
      <c r="G87" s="320"/>
      <c r="H87" s="320"/>
      <c r="I87" s="218">
        <v>440</v>
      </c>
      <c r="J87" s="2"/>
      <c r="L87" s="8"/>
      <c r="M87" s="8"/>
      <c r="N87" s="8"/>
    </row>
    <row r="88" spans="1:14" ht="14.1" customHeight="1" x14ac:dyDescent="0.2">
      <c r="A88" s="319" t="s">
        <v>164</v>
      </c>
      <c r="B88" s="319"/>
      <c r="C88" s="319"/>
      <c r="D88" s="320"/>
      <c r="E88" s="320"/>
      <c r="F88" s="320"/>
      <c r="G88" s="320"/>
      <c r="H88" s="320"/>
      <c r="I88" s="218">
        <v>39</v>
      </c>
      <c r="J88" s="2"/>
      <c r="L88" s="8"/>
      <c r="M88" s="8"/>
      <c r="N88" s="8"/>
    </row>
    <row r="89" spans="1:14" ht="14.1" customHeight="1" x14ac:dyDescent="0.2">
      <c r="A89" s="319" t="s">
        <v>26</v>
      </c>
      <c r="B89" s="319"/>
      <c r="C89" s="319"/>
      <c r="D89" s="320"/>
      <c r="E89" s="320"/>
      <c r="F89" s="320"/>
      <c r="G89" s="320"/>
      <c r="H89" s="320"/>
      <c r="I89" s="218">
        <v>112</v>
      </c>
      <c r="J89" s="2"/>
      <c r="L89" s="8"/>
      <c r="M89" s="8"/>
      <c r="N89" s="8"/>
    </row>
    <row r="90" spans="1:14" ht="14.1" customHeight="1" x14ac:dyDescent="0.2">
      <c r="A90" s="319"/>
      <c r="B90" s="319"/>
      <c r="C90" s="319"/>
      <c r="D90" s="320"/>
      <c r="E90" s="320"/>
      <c r="F90" s="320"/>
      <c r="G90" s="320"/>
      <c r="H90" s="320"/>
      <c r="I90" s="72"/>
      <c r="J90" s="2"/>
      <c r="L90" s="8"/>
      <c r="M90" s="8"/>
      <c r="N90" s="8"/>
    </row>
    <row r="91" spans="1:14" ht="5.25" customHeight="1" x14ac:dyDescent="0.2">
      <c r="A91" s="81"/>
      <c r="B91" s="81"/>
      <c r="C91" s="81"/>
      <c r="D91" s="81"/>
      <c r="E91" s="82"/>
      <c r="F91" s="81"/>
      <c r="G91" s="81"/>
      <c r="H91" s="81"/>
      <c r="I91" s="86"/>
      <c r="J91" s="2"/>
      <c r="L91" s="8"/>
      <c r="M91" s="8"/>
      <c r="N91" s="8"/>
    </row>
    <row r="92" spans="1:14" x14ac:dyDescent="0.2">
      <c r="A92" s="192" t="s">
        <v>27</v>
      </c>
      <c r="B92" s="81"/>
      <c r="C92" s="81"/>
      <c r="D92" s="81"/>
      <c r="E92" s="82"/>
      <c r="F92" s="81"/>
      <c r="G92" s="81"/>
      <c r="H92" s="81"/>
      <c r="I92" s="86">
        <f>SUM(I82:I90)</f>
        <v>818.07999999999993</v>
      </c>
      <c r="J92" s="2"/>
      <c r="L92" s="8"/>
      <c r="M92" s="8"/>
      <c r="N92" s="8"/>
    </row>
    <row r="93" spans="1:14" x14ac:dyDescent="0.2">
      <c r="A93" s="192" t="s">
        <v>28</v>
      </c>
      <c r="B93" s="81"/>
      <c r="C93" s="81"/>
      <c r="D93" s="81"/>
      <c r="E93" s="82"/>
      <c r="F93" s="81"/>
      <c r="G93" s="81"/>
      <c r="H93" s="81"/>
      <c r="I93" s="86">
        <f>I92/C7</f>
        <v>2.272444444444444</v>
      </c>
      <c r="J93" s="2"/>
      <c r="L93" s="8"/>
      <c r="M93" s="8"/>
      <c r="N93" s="8"/>
    </row>
    <row r="94" spans="1:14" x14ac:dyDescent="0.2">
      <c r="A94" s="81"/>
      <c r="B94" s="81"/>
      <c r="C94" s="81"/>
      <c r="D94" s="81"/>
      <c r="E94" s="82"/>
      <c r="F94" s="81"/>
      <c r="G94" s="81"/>
      <c r="H94" s="81"/>
      <c r="I94" s="86"/>
      <c r="J94" s="2"/>
      <c r="L94" s="8"/>
      <c r="M94" s="8"/>
      <c r="N94" s="8"/>
    </row>
    <row r="95" spans="1:14" x14ac:dyDescent="0.2">
      <c r="A95" s="192" t="s">
        <v>29</v>
      </c>
      <c r="B95" s="81"/>
      <c r="C95" s="81"/>
      <c r="D95" s="81"/>
      <c r="E95" s="82"/>
      <c r="F95" s="81"/>
      <c r="G95" s="81"/>
      <c r="H95" s="81"/>
      <c r="I95" s="86">
        <f>I77+I92</f>
        <v>2371.8414999999991</v>
      </c>
      <c r="J95" s="2"/>
      <c r="L95" s="8"/>
      <c r="M95" s="8"/>
      <c r="N95" s="8"/>
    </row>
    <row r="96" spans="1:14" x14ac:dyDescent="0.2">
      <c r="A96" s="192" t="s">
        <v>30</v>
      </c>
      <c r="B96" s="81"/>
      <c r="C96" s="81"/>
      <c r="D96" s="81"/>
      <c r="E96" s="82"/>
      <c r="F96" s="81"/>
      <c r="G96" s="81"/>
      <c r="H96" s="81"/>
      <c r="I96" s="253">
        <f>I95/C7</f>
        <v>6.5884486111111089</v>
      </c>
      <c r="J96" s="2"/>
      <c r="L96" s="8"/>
      <c r="M96" s="8"/>
      <c r="N96" s="8"/>
    </row>
    <row r="97" spans="1:14" x14ac:dyDescent="0.2">
      <c r="A97" s="81"/>
      <c r="B97" s="81"/>
      <c r="C97" s="81"/>
      <c r="D97" s="81"/>
      <c r="E97" s="82"/>
      <c r="F97" s="81"/>
      <c r="G97" s="81"/>
      <c r="H97" s="81"/>
      <c r="I97" s="86"/>
      <c r="J97" s="2"/>
      <c r="L97" s="8"/>
      <c r="M97" s="8"/>
      <c r="N97" s="8"/>
    </row>
    <row r="98" spans="1:14" x14ac:dyDescent="0.2">
      <c r="A98" s="81" t="s">
        <v>31</v>
      </c>
      <c r="B98" s="81"/>
      <c r="C98" s="81"/>
      <c r="D98" s="81"/>
      <c r="E98" s="82"/>
      <c r="F98" s="81"/>
      <c r="G98" s="81"/>
      <c r="H98" s="81"/>
      <c r="I98" s="86">
        <f>I7-I95</f>
        <v>148.15850000000091</v>
      </c>
      <c r="J98" s="2"/>
      <c r="L98" s="8"/>
      <c r="M98" s="8"/>
      <c r="N98" s="8"/>
    </row>
    <row r="99" spans="1:14" x14ac:dyDescent="0.2">
      <c r="A99" s="89"/>
      <c r="B99" s="89"/>
      <c r="C99" s="89"/>
      <c r="D99" s="89"/>
      <c r="E99" s="90"/>
      <c r="F99" s="89"/>
      <c r="G99" s="89"/>
      <c r="H99" s="89"/>
      <c r="I99" s="93"/>
      <c r="J99" s="5"/>
      <c r="L99" s="8"/>
      <c r="M99" s="8"/>
      <c r="N99" s="8"/>
    </row>
    <row r="100" spans="1:14" x14ac:dyDescent="0.2">
      <c r="A100" s="15" t="s">
        <v>91</v>
      </c>
      <c r="B100" s="15"/>
      <c r="C100" s="15"/>
      <c r="D100" s="15"/>
      <c r="E100" s="16"/>
      <c r="F100" s="15"/>
      <c r="G100" s="15"/>
      <c r="H100" s="15"/>
      <c r="I100" s="15"/>
      <c r="J100" s="15"/>
      <c r="L100" s="8"/>
      <c r="M100" s="8"/>
      <c r="N100" s="8"/>
    </row>
    <row r="101" spans="1:14" s="67" customFormat="1" x14ac:dyDescent="0.2">
      <c r="A101" s="322" t="s">
        <v>98</v>
      </c>
      <c r="B101" s="322"/>
      <c r="C101" s="322"/>
      <c r="D101" s="322"/>
      <c r="E101" s="322"/>
      <c r="F101" s="322"/>
      <c r="G101" s="322"/>
      <c r="H101" s="322"/>
      <c r="I101" s="322"/>
      <c r="J101" s="71"/>
      <c r="L101" s="69"/>
      <c r="M101" s="69"/>
      <c r="N101" s="69"/>
    </row>
    <row r="102" spans="1:14" s="67" customFormat="1" x14ac:dyDescent="0.2">
      <c r="A102" s="323"/>
      <c r="B102" s="323"/>
      <c r="C102" s="323"/>
      <c r="D102" s="323"/>
      <c r="E102" s="323"/>
      <c r="F102" s="323"/>
      <c r="G102" s="323"/>
      <c r="H102" s="323"/>
      <c r="I102" s="323"/>
      <c r="J102" s="71"/>
      <c r="L102" s="69"/>
      <c r="M102" s="69"/>
      <c r="N102" s="69"/>
    </row>
    <row r="103" spans="1:14" s="67" customFormat="1" x14ac:dyDescent="0.2">
      <c r="A103" s="325"/>
      <c r="B103" s="325"/>
      <c r="C103" s="325"/>
      <c r="D103" s="325"/>
      <c r="E103" s="325"/>
      <c r="F103" s="325"/>
      <c r="G103" s="325"/>
      <c r="H103" s="325"/>
      <c r="I103" s="325"/>
      <c r="J103" s="71"/>
      <c r="L103" s="69"/>
      <c r="M103" s="69"/>
      <c r="N103" s="69"/>
    </row>
    <row r="104" spans="1:14" x14ac:dyDescent="0.2">
      <c r="A104" s="11"/>
      <c r="B104" s="11"/>
      <c r="C104" s="11"/>
      <c r="D104" s="11"/>
      <c r="E104" s="12"/>
      <c r="F104" s="11"/>
      <c r="G104" s="11"/>
      <c r="H104" s="11"/>
      <c r="I104" s="11"/>
      <c r="J104" s="11"/>
      <c r="L104" s="8"/>
      <c r="M104" s="8"/>
      <c r="N104" s="8"/>
    </row>
    <row r="105" spans="1:14" x14ac:dyDescent="0.2">
      <c r="A105" s="30" t="s">
        <v>66</v>
      </c>
      <c r="B105" s="11"/>
      <c r="C105" s="20" t="s">
        <v>70</v>
      </c>
      <c r="D105" s="11"/>
      <c r="E105" s="12" t="s">
        <v>68</v>
      </c>
      <c r="F105" s="11"/>
      <c r="G105" s="20" t="s">
        <v>69</v>
      </c>
      <c r="H105" s="180"/>
      <c r="I105" s="180"/>
      <c r="J105" s="11"/>
      <c r="L105" s="8"/>
      <c r="M105" s="8"/>
      <c r="N105" s="8"/>
    </row>
    <row r="106" spans="1:14" x14ac:dyDescent="0.2">
      <c r="A106" s="11"/>
      <c r="B106" s="11"/>
      <c r="C106" s="43">
        <v>0.1</v>
      </c>
      <c r="D106" s="11"/>
      <c r="E106" s="12"/>
      <c r="F106" s="11"/>
      <c r="G106" s="43">
        <v>0.1</v>
      </c>
      <c r="H106" s="180"/>
      <c r="I106" s="180"/>
      <c r="J106" s="11"/>
      <c r="L106" s="8"/>
      <c r="M106" s="8"/>
      <c r="N106" s="8"/>
    </row>
    <row r="107" spans="1:14" x14ac:dyDescent="0.2">
      <c r="A107" s="11"/>
      <c r="B107" s="11"/>
      <c r="C107" s="22"/>
      <c r="D107" s="13"/>
      <c r="E107" s="21" t="s">
        <v>67</v>
      </c>
      <c r="F107" s="13"/>
      <c r="G107" s="22"/>
      <c r="H107" s="180"/>
      <c r="I107" s="180"/>
      <c r="J107" s="11"/>
      <c r="L107" s="8"/>
      <c r="M107" s="8"/>
      <c r="N107" s="8"/>
    </row>
    <row r="108" spans="1:14" x14ac:dyDescent="0.2">
      <c r="A108" s="31" t="s">
        <v>49</v>
      </c>
      <c r="B108" s="11"/>
      <c r="C108" s="17">
        <f>E108*(1-C106)</f>
        <v>324</v>
      </c>
      <c r="D108" s="18"/>
      <c r="E108" s="19">
        <f>C7</f>
        <v>360</v>
      </c>
      <c r="F108" s="18"/>
      <c r="G108" s="37">
        <f>E108*(1+G106)</f>
        <v>396.00000000000006</v>
      </c>
      <c r="H108" s="180"/>
      <c r="I108" s="180"/>
      <c r="J108" s="11"/>
      <c r="L108" s="8"/>
      <c r="M108" s="8"/>
      <c r="N108" s="8"/>
    </row>
    <row r="109" spans="1:14" ht="4.5" customHeight="1" x14ac:dyDescent="0.2">
      <c r="A109" s="11"/>
      <c r="B109" s="11"/>
      <c r="C109" s="11"/>
      <c r="D109" s="11"/>
      <c r="E109" s="12"/>
      <c r="F109" s="11"/>
      <c r="G109" s="11"/>
      <c r="H109" s="180"/>
      <c r="I109" s="180"/>
      <c r="J109" s="11"/>
      <c r="L109" s="8"/>
      <c r="M109" s="8"/>
      <c r="N109" s="8"/>
    </row>
    <row r="110" spans="1:14" x14ac:dyDescent="0.2">
      <c r="A110" s="11" t="s">
        <v>71</v>
      </c>
      <c r="B110" s="11"/>
      <c r="C110" s="23">
        <f>$I$77/C108</f>
        <v>4.7955601851851828</v>
      </c>
      <c r="D110" s="11"/>
      <c r="E110" s="23">
        <f>$I$77/E108</f>
        <v>4.316004166666664</v>
      </c>
      <c r="F110" s="11"/>
      <c r="G110" s="23">
        <f>$I$77/G108</f>
        <v>3.9236401515151487</v>
      </c>
      <c r="H110" s="180"/>
      <c r="I110" s="180"/>
      <c r="J110" s="11"/>
      <c r="L110" s="8"/>
      <c r="M110" s="8"/>
      <c r="N110" s="8"/>
    </row>
    <row r="111" spans="1:14" ht="4.5" customHeight="1" x14ac:dyDescent="0.2">
      <c r="A111" s="11"/>
      <c r="B111" s="11"/>
      <c r="C111" s="11"/>
      <c r="D111" s="11"/>
      <c r="E111" s="12"/>
      <c r="F111" s="11"/>
      <c r="G111" s="11"/>
      <c r="H111" s="180"/>
      <c r="I111" s="180"/>
      <c r="J111" s="11"/>
      <c r="L111" s="8"/>
      <c r="M111" s="8"/>
      <c r="N111" s="8"/>
    </row>
    <row r="112" spans="1:14" x14ac:dyDescent="0.2">
      <c r="A112" s="11" t="s">
        <v>72</v>
      </c>
      <c r="B112" s="11"/>
      <c r="C112" s="23">
        <f>$I$92/C108</f>
        <v>2.5249382716049382</v>
      </c>
      <c r="D112" s="11"/>
      <c r="E112" s="23">
        <f>$I$92/E108</f>
        <v>2.272444444444444</v>
      </c>
      <c r="F112" s="11"/>
      <c r="G112" s="23">
        <f>$I$92/G108</f>
        <v>2.0658585858585852</v>
      </c>
      <c r="H112" s="180"/>
      <c r="I112" s="180"/>
      <c r="J112" s="11"/>
      <c r="L112" s="8"/>
      <c r="M112" s="8"/>
      <c r="N112" s="8"/>
    </row>
    <row r="113" spans="1:14" ht="3.75" customHeight="1" x14ac:dyDescent="0.2">
      <c r="A113" s="11"/>
      <c r="B113" s="11"/>
      <c r="C113" s="11"/>
      <c r="D113" s="11"/>
      <c r="E113" s="12"/>
      <c r="F113" s="11"/>
      <c r="G113" s="11"/>
      <c r="H113" s="180"/>
      <c r="I113" s="180"/>
      <c r="J113" s="11"/>
      <c r="L113" s="8"/>
      <c r="M113" s="8"/>
      <c r="N113" s="8"/>
    </row>
    <row r="114" spans="1:14" x14ac:dyDescent="0.2">
      <c r="A114" s="11" t="s">
        <v>73</v>
      </c>
      <c r="B114" s="11"/>
      <c r="C114" s="23">
        <f>$I$95/C108</f>
        <v>7.320498456790121</v>
      </c>
      <c r="D114" s="11"/>
      <c r="E114" s="23">
        <f>$I$95/E108</f>
        <v>6.5884486111111089</v>
      </c>
      <c r="F114" s="11"/>
      <c r="G114" s="23">
        <f>$I$95/G108</f>
        <v>5.9894987373737338</v>
      </c>
      <c r="H114" s="180"/>
      <c r="I114" s="180"/>
      <c r="J114" s="11"/>
      <c r="L114" s="8"/>
      <c r="M114" s="8"/>
      <c r="N114" s="8"/>
    </row>
    <row r="115" spans="1:14" ht="5.25" customHeight="1" x14ac:dyDescent="0.2">
      <c r="A115" s="15"/>
      <c r="B115" s="15"/>
      <c r="C115" s="15"/>
      <c r="D115" s="15"/>
      <c r="E115" s="16"/>
      <c r="F115" s="15"/>
      <c r="G115" s="15"/>
      <c r="H115" s="184"/>
      <c r="I115" s="184"/>
      <c r="J115" s="11"/>
      <c r="L115" s="8"/>
      <c r="M115" s="8"/>
      <c r="N115" s="8"/>
    </row>
    <row r="116" spans="1:14" x14ac:dyDescent="0.2">
      <c r="A116" s="11"/>
      <c r="B116" s="11"/>
      <c r="C116" s="11"/>
      <c r="D116" s="11"/>
      <c r="E116" s="12"/>
      <c r="F116" s="11"/>
      <c r="G116" s="11"/>
      <c r="H116" s="180"/>
      <c r="I116" s="180"/>
      <c r="J116" s="11"/>
      <c r="L116" s="8"/>
      <c r="M116" s="8"/>
      <c r="N116" s="8"/>
    </row>
    <row r="117" spans="1:14" x14ac:dyDescent="0.2">
      <c r="A117" s="11"/>
      <c r="B117" s="11"/>
      <c r="C117" s="13"/>
      <c r="D117" s="13"/>
      <c r="E117" s="14" t="s">
        <v>49</v>
      </c>
      <c r="F117" s="13"/>
      <c r="G117" s="13"/>
      <c r="H117" s="180"/>
      <c r="I117" s="180"/>
      <c r="J117" s="11"/>
      <c r="L117" s="8"/>
      <c r="M117" s="8"/>
      <c r="N117" s="8"/>
    </row>
    <row r="118" spans="1:14" x14ac:dyDescent="0.2">
      <c r="A118" s="31" t="s">
        <v>67</v>
      </c>
      <c r="B118" s="11"/>
      <c r="C118" s="26">
        <f>E118*(1-C106)</f>
        <v>6.3</v>
      </c>
      <c r="D118" s="18"/>
      <c r="E118" s="24">
        <f>G7</f>
        <v>7</v>
      </c>
      <c r="F118" s="18"/>
      <c r="G118" s="26">
        <f>E118*(1+G106)</f>
        <v>7.7000000000000011</v>
      </c>
      <c r="H118" s="180"/>
      <c r="I118" s="180"/>
      <c r="J118" s="11"/>
      <c r="L118" s="8"/>
      <c r="M118" s="8"/>
      <c r="N118" s="8"/>
    </row>
    <row r="119" spans="1:14" ht="4.5" customHeight="1" x14ac:dyDescent="0.2">
      <c r="A119" s="11"/>
      <c r="B119" s="11"/>
      <c r="C119" s="11"/>
      <c r="D119" s="11"/>
      <c r="E119" s="12"/>
      <c r="F119" s="11"/>
      <c r="G119" s="11"/>
      <c r="H119" s="180"/>
      <c r="I119" s="180"/>
      <c r="J119" s="11"/>
      <c r="L119" s="8"/>
      <c r="M119" s="8"/>
      <c r="N119" s="8"/>
    </row>
    <row r="120" spans="1:14" x14ac:dyDescent="0.2">
      <c r="A120" s="11" t="s">
        <v>71</v>
      </c>
      <c r="B120" s="11"/>
      <c r="C120" s="25">
        <f>$I$77/C118</f>
        <v>246.62880952380939</v>
      </c>
      <c r="D120" s="11"/>
      <c r="E120" s="25">
        <f>$I$77/E118</f>
        <v>221.96592857142846</v>
      </c>
      <c r="F120" s="11"/>
      <c r="G120" s="25">
        <f>$I$77/G118</f>
        <v>201.78720779220765</v>
      </c>
      <c r="H120" s="180"/>
      <c r="I120" s="180"/>
      <c r="J120" s="11"/>
      <c r="L120" s="8"/>
      <c r="M120" s="8"/>
      <c r="N120" s="8"/>
    </row>
    <row r="121" spans="1:14" ht="3" customHeight="1" x14ac:dyDescent="0.2">
      <c r="A121" s="11"/>
      <c r="B121" s="11"/>
      <c r="C121" s="11"/>
      <c r="D121" s="11"/>
      <c r="E121" s="12"/>
      <c r="F121" s="11"/>
      <c r="G121" s="11"/>
      <c r="H121" s="180"/>
      <c r="I121" s="180"/>
      <c r="J121" s="11"/>
      <c r="L121" s="8"/>
      <c r="M121" s="8"/>
      <c r="N121" s="8"/>
    </row>
    <row r="122" spans="1:14" x14ac:dyDescent="0.2">
      <c r="A122" s="11" t="s">
        <v>72</v>
      </c>
      <c r="B122" s="11"/>
      <c r="C122" s="25">
        <f>$I$92/C118</f>
        <v>129.85396825396825</v>
      </c>
      <c r="D122" s="11"/>
      <c r="E122" s="25">
        <f>$I$92/E118</f>
        <v>116.86857142857141</v>
      </c>
      <c r="F122" s="11"/>
      <c r="G122" s="25">
        <f>$I$92/G118</f>
        <v>106.24415584415581</v>
      </c>
      <c r="H122" s="180"/>
      <c r="I122" s="180"/>
      <c r="J122" s="11"/>
      <c r="L122" s="8"/>
      <c r="M122" s="8"/>
      <c r="N122" s="8"/>
    </row>
    <row r="123" spans="1:14" ht="3.75" customHeight="1" x14ac:dyDescent="0.2">
      <c r="A123" s="11"/>
      <c r="B123" s="11"/>
      <c r="C123" s="11"/>
      <c r="D123" s="11"/>
      <c r="E123" s="12"/>
      <c r="F123" s="11"/>
      <c r="G123" s="11"/>
      <c r="H123" s="180"/>
      <c r="I123" s="180"/>
      <c r="J123" s="11"/>
      <c r="L123" s="8"/>
      <c r="M123" s="8"/>
      <c r="N123" s="8"/>
    </row>
    <row r="124" spans="1:14" x14ac:dyDescent="0.2">
      <c r="A124" s="11" t="s">
        <v>73</v>
      </c>
      <c r="B124" s="11"/>
      <c r="C124" s="25">
        <f>$I$95/C118</f>
        <v>376.48277777777764</v>
      </c>
      <c r="D124" s="11"/>
      <c r="E124" s="25">
        <f>$I$95/E118</f>
        <v>338.83449999999988</v>
      </c>
      <c r="F124" s="11"/>
      <c r="G124" s="25">
        <f>$I$95/G118</f>
        <v>308.03136363636349</v>
      </c>
      <c r="H124" s="180"/>
      <c r="I124" s="180"/>
      <c r="J124" s="11"/>
      <c r="L124" s="8"/>
      <c r="M124" s="8"/>
      <c r="N124" s="8"/>
    </row>
    <row r="125" spans="1:14" ht="5.25" customHeight="1" x14ac:dyDescent="0.2">
      <c r="A125" s="11"/>
      <c r="B125" s="11"/>
      <c r="C125" s="11"/>
      <c r="D125" s="11"/>
      <c r="E125" s="12"/>
      <c r="F125" s="11"/>
      <c r="G125" s="11"/>
      <c r="H125" s="180"/>
      <c r="I125" s="180"/>
      <c r="J125" s="11"/>
      <c r="L125" s="8"/>
      <c r="M125" s="8"/>
      <c r="N125" s="8"/>
    </row>
    <row r="126" spans="1:14" x14ac:dyDescent="0.2">
      <c r="A126" s="13"/>
      <c r="B126" s="13"/>
      <c r="C126" s="13"/>
      <c r="D126" s="13"/>
      <c r="E126" s="14"/>
      <c r="F126" s="13"/>
      <c r="G126" s="13"/>
      <c r="H126" s="187"/>
      <c r="I126" s="187"/>
      <c r="J126" s="11"/>
      <c r="L126" s="8"/>
      <c r="M126" s="8"/>
      <c r="N126" s="8"/>
    </row>
    <row r="127" spans="1:14" x14ac:dyDescent="0.2">
      <c r="A127" s="11"/>
      <c r="B127" s="11"/>
      <c r="C127" s="11"/>
      <c r="D127" s="11"/>
      <c r="E127" s="12"/>
      <c r="F127" s="11"/>
      <c r="G127" s="11"/>
      <c r="H127" s="11"/>
      <c r="I127" s="11"/>
      <c r="J127" s="11"/>
      <c r="L127" s="8"/>
      <c r="M127" s="8"/>
      <c r="N127" s="8"/>
    </row>
    <row r="128" spans="1:14" x14ac:dyDescent="0.2">
      <c r="A128" s="11"/>
      <c r="B128" s="11"/>
      <c r="C128" s="46"/>
      <c r="D128" s="46"/>
      <c r="E128" s="12"/>
      <c r="F128" s="46"/>
      <c r="G128" s="46"/>
      <c r="H128" s="46"/>
      <c r="I128" s="46"/>
      <c r="J128" s="11"/>
      <c r="L128" s="8"/>
      <c r="M128" s="8"/>
      <c r="N128" s="8"/>
    </row>
    <row r="129" spans="1:9" x14ac:dyDescent="0.2">
      <c r="A129" s="254"/>
      <c r="B129" s="254"/>
      <c r="C129" s="281"/>
      <c r="D129" s="281"/>
      <c r="E129" s="282"/>
      <c r="F129" s="281"/>
      <c r="G129" s="281"/>
      <c r="H129" s="281"/>
      <c r="I129" s="237"/>
    </row>
    <row r="130" spans="1:9" ht="24" customHeight="1" x14ac:dyDescent="0.25">
      <c r="A130" s="294" t="s">
        <v>231</v>
      </c>
      <c r="B130" s="254"/>
      <c r="C130" s="281"/>
      <c r="D130" s="281"/>
      <c r="E130" s="284" t="s">
        <v>232</v>
      </c>
      <c r="F130" s="281"/>
      <c r="G130" s="295" t="s">
        <v>247</v>
      </c>
      <c r="H130" s="281"/>
      <c r="I130" s="237"/>
    </row>
    <row r="131" spans="1:9" ht="9" customHeight="1" x14ac:dyDescent="0.25">
      <c r="A131" s="296"/>
      <c r="B131" s="254"/>
      <c r="C131" s="281"/>
      <c r="D131" s="281"/>
      <c r="E131" s="297"/>
      <c r="F131" s="281"/>
      <c r="G131" s="298"/>
      <c r="H131" s="281"/>
      <c r="I131" s="237"/>
    </row>
    <row r="132" spans="1:9" x14ac:dyDescent="0.2">
      <c r="A132" s="292" t="s">
        <v>232</v>
      </c>
      <c r="B132" s="254"/>
      <c r="C132" s="281"/>
      <c r="D132" s="281"/>
      <c r="E132" s="299">
        <f>C7</f>
        <v>360</v>
      </c>
      <c r="F132" s="281"/>
      <c r="G132" s="281"/>
      <c r="H132" s="281"/>
      <c r="I132" s="237"/>
    </row>
    <row r="133" spans="1:9" x14ac:dyDescent="0.2">
      <c r="A133" s="292" t="s">
        <v>233</v>
      </c>
      <c r="B133" s="254"/>
      <c r="C133" s="302">
        <v>0.95</v>
      </c>
      <c r="D133" s="281"/>
      <c r="E133" s="282"/>
      <c r="F133" s="281"/>
      <c r="G133" s="281"/>
      <c r="H133" s="281"/>
      <c r="I133" s="237"/>
    </row>
    <row r="134" spans="1:9" x14ac:dyDescent="0.2">
      <c r="A134" s="292" t="s">
        <v>248</v>
      </c>
      <c r="B134" s="254"/>
      <c r="C134" s="300"/>
      <c r="D134" s="281"/>
      <c r="E134" s="282"/>
      <c r="F134" s="281"/>
      <c r="G134" s="301">
        <f>E132*C133</f>
        <v>342</v>
      </c>
      <c r="H134" s="281"/>
      <c r="I134" s="237"/>
    </row>
    <row r="135" spans="1:9" x14ac:dyDescent="0.2">
      <c r="A135" s="254"/>
      <c r="B135" s="254"/>
      <c r="C135" s="281"/>
      <c r="D135" s="281"/>
      <c r="E135" s="282"/>
      <c r="F135" s="281"/>
      <c r="G135" s="281"/>
      <c r="H135" s="281"/>
      <c r="I135" s="237"/>
    </row>
    <row r="136" spans="1:9" x14ac:dyDescent="0.2">
      <c r="A136" s="292" t="s">
        <v>234</v>
      </c>
      <c r="B136" s="254"/>
      <c r="C136" s="281"/>
      <c r="D136" s="281"/>
      <c r="E136" s="287">
        <f>I96</f>
        <v>6.5884486111111089</v>
      </c>
      <c r="F136" s="281"/>
      <c r="G136" s="293">
        <f>E136/C133</f>
        <v>6.9352090643274833</v>
      </c>
      <c r="H136" s="281"/>
      <c r="I136" s="237"/>
    </row>
    <row r="137" spans="1:9" x14ac:dyDescent="0.2">
      <c r="A137" s="254"/>
      <c r="B137" s="254"/>
      <c r="C137" s="281"/>
      <c r="D137" s="281"/>
      <c r="E137" s="282"/>
      <c r="F137" s="281"/>
      <c r="G137" s="281"/>
      <c r="H137" s="281"/>
      <c r="I137" s="237"/>
    </row>
    <row r="138" spans="1:9" x14ac:dyDescent="0.2">
      <c r="A138" s="292" t="s">
        <v>235</v>
      </c>
      <c r="B138" s="254"/>
      <c r="C138" s="254"/>
      <c r="D138" s="281"/>
      <c r="E138" s="286">
        <v>0.50900000000000001</v>
      </c>
      <c r="F138" s="281"/>
      <c r="G138" s="293">
        <f>E138/C133</f>
        <v>0.53578947368421059</v>
      </c>
      <c r="H138" s="281"/>
      <c r="I138" s="237"/>
    </row>
    <row r="139" spans="1:9" x14ac:dyDescent="0.2">
      <c r="A139" s="292" t="s">
        <v>236</v>
      </c>
      <c r="B139" s="254"/>
      <c r="C139" s="254"/>
      <c r="D139" s="281"/>
      <c r="E139" s="286">
        <v>3.7999999999999999E-2</v>
      </c>
      <c r="F139" s="281"/>
      <c r="G139" s="293">
        <f>E139/C133</f>
        <v>0.04</v>
      </c>
      <c r="H139" s="281"/>
      <c r="I139" s="237"/>
    </row>
    <row r="140" spans="1:9" x14ac:dyDescent="0.2">
      <c r="A140" s="254"/>
      <c r="B140" s="254"/>
      <c r="C140" s="281"/>
      <c r="D140" s="281"/>
      <c r="E140" s="282"/>
      <c r="F140" s="281"/>
      <c r="G140" s="281"/>
      <c r="H140" s="281"/>
      <c r="I140" s="237"/>
    </row>
    <row r="141" spans="1:9" x14ac:dyDescent="0.2">
      <c r="A141" s="292" t="s">
        <v>237</v>
      </c>
      <c r="B141" s="254"/>
      <c r="C141" s="281"/>
      <c r="D141" s="281"/>
      <c r="E141" s="287">
        <f>E136+E138+E139</f>
        <v>7.1354486111111095</v>
      </c>
      <c r="F141" s="281"/>
      <c r="G141" s="287">
        <f>G136+G138+G139</f>
        <v>7.5109985380116937</v>
      </c>
      <c r="H141" s="281"/>
      <c r="I141" s="237"/>
    </row>
    <row r="142" spans="1:9" x14ac:dyDescent="0.2">
      <c r="A142" s="254"/>
      <c r="B142" s="254"/>
      <c r="C142" s="281"/>
      <c r="D142" s="281"/>
      <c r="E142" s="282"/>
      <c r="F142" s="281"/>
      <c r="G142" s="281"/>
      <c r="H142" s="281"/>
      <c r="I142" s="237"/>
    </row>
    <row r="143" spans="1:9" ht="39" customHeight="1" x14ac:dyDescent="0.2">
      <c r="A143" s="254"/>
      <c r="B143" s="254"/>
      <c r="C143" s="283" t="s">
        <v>249</v>
      </c>
      <c r="D143" s="281"/>
      <c r="E143" s="284" t="s">
        <v>250</v>
      </c>
      <c r="F143" s="281"/>
      <c r="G143" s="284" t="s">
        <v>250</v>
      </c>
      <c r="H143" s="281"/>
      <c r="I143" s="237"/>
    </row>
    <row r="144" spans="1:9" x14ac:dyDescent="0.2">
      <c r="A144" s="254"/>
      <c r="B144" s="254"/>
      <c r="C144" s="281"/>
      <c r="D144" s="281"/>
      <c r="E144" s="282"/>
      <c r="F144" s="281"/>
      <c r="G144" s="281"/>
      <c r="H144" s="281"/>
      <c r="I144" s="237"/>
    </row>
    <row r="145" spans="1:9" x14ac:dyDescent="0.2">
      <c r="A145" s="285" t="s">
        <v>246</v>
      </c>
      <c r="B145" s="254"/>
      <c r="C145" s="286">
        <v>0.20200000000000001</v>
      </c>
      <c r="D145" s="281"/>
      <c r="E145" s="287">
        <f>$E$141+C145</f>
        <v>7.3374486111111095</v>
      </c>
      <c r="F145" s="281"/>
      <c r="G145" s="287">
        <f>$G$141+C145</f>
        <v>7.7129985380116937</v>
      </c>
      <c r="H145" s="281"/>
      <c r="I145" s="237"/>
    </row>
    <row r="146" spans="1:9" x14ac:dyDescent="0.2">
      <c r="A146" s="285" t="s">
        <v>238</v>
      </c>
      <c r="B146" s="254"/>
      <c r="C146" s="286">
        <v>0.36899999999999999</v>
      </c>
      <c r="D146" s="281"/>
      <c r="E146" s="287">
        <f t="shared" ref="E146:E153" si="2">$E$141+C146</f>
        <v>7.5044486111111093</v>
      </c>
      <c r="F146" s="281"/>
      <c r="G146" s="287">
        <f t="shared" ref="G146:G153" si="3">$G$141+C146</f>
        <v>7.8799985380116935</v>
      </c>
      <c r="H146" s="281"/>
      <c r="I146" s="237"/>
    </row>
    <row r="147" spans="1:9" x14ac:dyDescent="0.2">
      <c r="A147" s="285" t="s">
        <v>239</v>
      </c>
      <c r="B147" s="254"/>
      <c r="C147" s="286">
        <v>0.45300000000000001</v>
      </c>
      <c r="D147" s="281"/>
      <c r="E147" s="287">
        <f t="shared" si="2"/>
        <v>7.5884486111111098</v>
      </c>
      <c r="F147" s="281"/>
      <c r="G147" s="287">
        <f t="shared" si="3"/>
        <v>7.963998538011694</v>
      </c>
      <c r="H147" s="281"/>
      <c r="I147" s="237"/>
    </row>
    <row r="148" spans="1:9" x14ac:dyDescent="0.2">
      <c r="A148" s="285" t="s">
        <v>240</v>
      </c>
      <c r="B148" s="254"/>
      <c r="C148" s="286">
        <v>0.53600000000000003</v>
      </c>
      <c r="D148" s="281"/>
      <c r="E148" s="287">
        <f t="shared" si="2"/>
        <v>7.67144861111111</v>
      </c>
      <c r="F148" s="281"/>
      <c r="G148" s="287">
        <f t="shared" si="3"/>
        <v>8.0469985380116942</v>
      </c>
      <c r="H148" s="281"/>
      <c r="I148" s="237"/>
    </row>
    <row r="149" spans="1:9" x14ac:dyDescent="0.2">
      <c r="A149" s="285" t="s">
        <v>241</v>
      </c>
      <c r="B149" s="254"/>
      <c r="C149" s="286">
        <v>0.61899999999999999</v>
      </c>
      <c r="D149" s="281"/>
      <c r="E149" s="287">
        <f t="shared" si="2"/>
        <v>7.7544486111111093</v>
      </c>
      <c r="F149" s="281"/>
      <c r="G149" s="287">
        <f t="shared" si="3"/>
        <v>8.1299985380116944</v>
      </c>
      <c r="H149" s="281"/>
      <c r="I149" s="237"/>
    </row>
    <row r="150" spans="1:9" x14ac:dyDescent="0.2">
      <c r="A150" s="285" t="s">
        <v>242</v>
      </c>
      <c r="B150" s="254"/>
      <c r="C150" s="286">
        <v>0.70199999999999996</v>
      </c>
      <c r="D150" s="281"/>
      <c r="E150" s="287">
        <f t="shared" si="2"/>
        <v>7.8374486111111095</v>
      </c>
      <c r="F150" s="281"/>
      <c r="G150" s="287">
        <f t="shared" si="3"/>
        <v>8.2129985380116928</v>
      </c>
      <c r="H150" s="281"/>
      <c r="I150" s="237"/>
    </row>
    <row r="151" spans="1:9" x14ac:dyDescent="0.2">
      <c r="A151" s="285" t="s">
        <v>243</v>
      </c>
      <c r="B151" s="254"/>
      <c r="C151" s="286">
        <v>0.88500000000000001</v>
      </c>
      <c r="D151" s="281"/>
      <c r="E151" s="287">
        <f t="shared" si="2"/>
        <v>8.0204486111111102</v>
      </c>
      <c r="F151" s="281"/>
      <c r="G151" s="287">
        <f t="shared" si="3"/>
        <v>8.3959985380116944</v>
      </c>
      <c r="H151" s="281"/>
      <c r="I151" s="237"/>
    </row>
    <row r="152" spans="1:9" x14ac:dyDescent="0.2">
      <c r="A152" s="285" t="s">
        <v>244</v>
      </c>
      <c r="B152" s="254"/>
      <c r="C152" s="286">
        <v>0.98799999999999999</v>
      </c>
      <c r="D152" s="281"/>
      <c r="E152" s="287">
        <f t="shared" si="2"/>
        <v>8.1234486111111099</v>
      </c>
      <c r="F152" s="281"/>
      <c r="G152" s="287">
        <f t="shared" si="3"/>
        <v>8.4989985380116941</v>
      </c>
      <c r="H152" s="281"/>
      <c r="I152" s="237"/>
    </row>
    <row r="153" spans="1:9" x14ac:dyDescent="0.2">
      <c r="A153" s="288" t="s">
        <v>245</v>
      </c>
      <c r="B153" s="289"/>
      <c r="C153" s="290">
        <v>1.1060000000000001</v>
      </c>
      <c r="D153" s="291"/>
      <c r="E153" s="287">
        <f t="shared" si="2"/>
        <v>8.2414486111111103</v>
      </c>
      <c r="F153" s="291"/>
      <c r="G153" s="287">
        <f t="shared" si="3"/>
        <v>8.6169985380116945</v>
      </c>
      <c r="H153" s="291"/>
      <c r="I153" s="280"/>
    </row>
    <row r="154" spans="1:9" x14ac:dyDescent="0.2">
      <c r="A154" s="279"/>
      <c r="C154" s="61"/>
      <c r="D154" s="61"/>
      <c r="F154" s="61"/>
      <c r="G154" s="61"/>
      <c r="H154" s="61"/>
      <c r="I154" s="237"/>
    </row>
  </sheetData>
  <sheetProtection sheet="1" objects="1" scenarios="1"/>
  <mergeCells count="20">
    <mergeCell ref="A101:I101"/>
    <mergeCell ref="A102:I102"/>
    <mergeCell ref="A103:I103"/>
    <mergeCell ref="A88:C88"/>
    <mergeCell ref="D88:H88"/>
    <mergeCell ref="A89:C89"/>
    <mergeCell ref="D89:H89"/>
    <mergeCell ref="A90:C90"/>
    <mergeCell ref="D90:H90"/>
    <mergeCell ref="A85:C85"/>
    <mergeCell ref="D85:H85"/>
    <mergeCell ref="A86:C86"/>
    <mergeCell ref="D86:H86"/>
    <mergeCell ref="A87:C87"/>
    <mergeCell ref="D87:H87"/>
    <mergeCell ref="A1:J1"/>
    <mergeCell ref="A83:C83"/>
    <mergeCell ref="D83:H83"/>
    <mergeCell ref="A84:C84"/>
    <mergeCell ref="D84:H84"/>
  </mergeCells>
  <pageMargins left="1.25" right="0.75" top="0.25" bottom="0.75" header="0.5" footer="0.5"/>
  <pageSetup scale="74" orientation="portrait" copies="2" r:id="rId1"/>
  <headerFooter alignWithMargins="0">
    <oddFooter>&amp;L&amp;A&amp;CUniversity of Idaho&amp;RAERS Dept</oddFooter>
  </headerFooter>
  <rowBreaks count="1" manualBreakCount="1">
    <brk id="8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6"/>
  <sheetViews>
    <sheetView zoomScaleNormal="100" workbookViewId="0">
      <selection sqref="A1:J1"/>
    </sheetView>
  </sheetViews>
  <sheetFormatPr defaultRowHeight="12.75" x14ac:dyDescent="0.2"/>
  <cols>
    <col min="1" max="1" width="26.5703125" style="95" customWidth="1"/>
    <col min="2" max="2" width="2" style="95" customWidth="1"/>
    <col min="3" max="3" width="11.85546875" style="95" customWidth="1"/>
    <col min="4" max="4" width="1.28515625" style="95" customWidth="1"/>
    <col min="5" max="5" width="10.7109375" style="149" customWidth="1"/>
    <col min="6" max="6" width="1.5703125" style="95" customWidth="1"/>
    <col min="7" max="7" width="10.7109375" style="95" customWidth="1"/>
    <col min="8" max="8" width="1.7109375" style="95" customWidth="1"/>
    <col min="9" max="9" width="16.7109375" style="150" customWidth="1"/>
    <col min="10" max="10" width="1.5703125" style="95" customWidth="1"/>
    <col min="11" max="11" width="1.140625" style="95" customWidth="1"/>
    <col min="12" max="12" width="10.7109375" style="95" customWidth="1"/>
    <col min="13" max="16384" width="9.140625" style="95"/>
  </cols>
  <sheetData>
    <row r="1" spans="1:12" ht="30" customHeight="1" x14ac:dyDescent="0.2">
      <c r="A1" s="326" t="s">
        <v>294</v>
      </c>
      <c r="B1" s="326"/>
      <c r="C1" s="326"/>
      <c r="D1" s="326"/>
      <c r="E1" s="326"/>
      <c r="F1" s="326"/>
      <c r="G1" s="326"/>
      <c r="H1" s="326"/>
      <c r="I1" s="326"/>
      <c r="J1" s="326"/>
      <c r="L1" s="259" t="s">
        <v>295</v>
      </c>
    </row>
    <row r="2" spans="1:12" ht="3.75" customHeight="1" x14ac:dyDescent="0.2">
      <c r="A2" s="96"/>
      <c r="B2" s="96"/>
      <c r="C2" s="96"/>
      <c r="D2" s="96"/>
      <c r="E2" s="97"/>
      <c r="F2" s="96"/>
      <c r="G2" s="96"/>
      <c r="H2" s="96"/>
      <c r="I2" s="98"/>
      <c r="J2" s="96"/>
    </row>
    <row r="3" spans="1:12" ht="15" x14ac:dyDescent="0.2">
      <c r="A3" s="99"/>
      <c r="B3" s="99"/>
      <c r="C3" s="100" t="s">
        <v>2</v>
      </c>
      <c r="D3" s="101"/>
      <c r="E3" s="102"/>
      <c r="F3" s="101"/>
      <c r="G3" s="101" t="s">
        <v>5</v>
      </c>
      <c r="H3" s="101"/>
      <c r="I3" s="103" t="s">
        <v>8</v>
      </c>
      <c r="J3" s="104"/>
    </row>
    <row r="4" spans="1:12" ht="15" x14ac:dyDescent="0.2">
      <c r="A4" s="105" t="s">
        <v>1</v>
      </c>
      <c r="B4" s="99"/>
      <c r="C4" s="100" t="s">
        <v>3</v>
      </c>
      <c r="D4" s="101"/>
      <c r="E4" s="102" t="s">
        <v>4</v>
      </c>
      <c r="F4" s="101"/>
      <c r="G4" s="101" t="s">
        <v>6</v>
      </c>
      <c r="H4" s="101"/>
      <c r="I4" s="103" t="s">
        <v>7</v>
      </c>
      <c r="J4" s="104"/>
    </row>
    <row r="5" spans="1:12" ht="5.25" customHeight="1" x14ac:dyDescent="0.2">
      <c r="A5" s="106"/>
      <c r="B5" s="107"/>
      <c r="C5" s="107"/>
      <c r="D5" s="107"/>
      <c r="E5" s="108"/>
      <c r="F5" s="107"/>
      <c r="G5" s="107"/>
      <c r="H5" s="107"/>
      <c r="I5" s="109"/>
      <c r="J5" s="109"/>
    </row>
    <row r="6" spans="1:12" ht="5.25" customHeight="1" x14ac:dyDescent="0.2">
      <c r="A6" s="151"/>
      <c r="B6" s="114"/>
      <c r="C6" s="114"/>
      <c r="D6" s="114"/>
      <c r="E6" s="119"/>
      <c r="F6" s="114"/>
      <c r="G6" s="114"/>
      <c r="H6" s="114"/>
      <c r="I6" s="117"/>
      <c r="J6" s="117"/>
    </row>
    <row r="7" spans="1:12" x14ac:dyDescent="0.2">
      <c r="A7" s="110" t="s">
        <v>0</v>
      </c>
      <c r="B7" s="111"/>
      <c r="C7" s="111"/>
      <c r="D7" s="111"/>
      <c r="E7" s="112"/>
      <c r="F7" s="111"/>
      <c r="G7" s="111"/>
      <c r="H7" s="111"/>
      <c r="I7" s="125"/>
      <c r="J7" s="104"/>
    </row>
    <row r="8" spans="1:12" x14ac:dyDescent="0.2">
      <c r="A8" s="115" t="s">
        <v>168</v>
      </c>
      <c r="B8" s="114"/>
      <c r="C8" s="115">
        <v>275</v>
      </c>
      <c r="D8" s="166"/>
      <c r="E8" s="152" t="s">
        <v>10</v>
      </c>
      <c r="F8" s="166"/>
      <c r="G8" s="235">
        <v>10.5</v>
      </c>
      <c r="H8" s="114"/>
      <c r="I8" s="116">
        <f>C8*G8</f>
        <v>2887.5</v>
      </c>
      <c r="J8" s="117"/>
    </row>
    <row r="9" spans="1:12" x14ac:dyDescent="0.2">
      <c r="A9" s="115" t="s">
        <v>169</v>
      </c>
      <c r="B9" s="114"/>
      <c r="C9" s="115">
        <v>25</v>
      </c>
      <c r="D9" s="166"/>
      <c r="E9" s="152" t="s">
        <v>10</v>
      </c>
      <c r="F9" s="166"/>
      <c r="G9" s="235">
        <v>5.25</v>
      </c>
      <c r="H9" s="114"/>
      <c r="I9" s="116">
        <f>C9*G9</f>
        <v>131.25</v>
      </c>
      <c r="J9" s="117"/>
    </row>
    <row r="10" spans="1:12" ht="4.5" customHeight="1" x14ac:dyDescent="0.2">
      <c r="A10" s="153"/>
      <c r="B10" s="114"/>
      <c r="C10" s="153"/>
      <c r="D10" s="166"/>
      <c r="E10" s="154"/>
      <c r="F10" s="166"/>
      <c r="G10" s="167"/>
      <c r="H10" s="114"/>
      <c r="I10" s="116"/>
      <c r="J10" s="117"/>
    </row>
    <row r="11" spans="1:12" x14ac:dyDescent="0.2">
      <c r="A11" s="155" t="s">
        <v>61</v>
      </c>
      <c r="B11" s="114"/>
      <c r="C11" s="115">
        <f>C8+C9</f>
        <v>300</v>
      </c>
      <c r="D11" s="166"/>
      <c r="E11" s="152" t="s">
        <v>10</v>
      </c>
      <c r="F11" s="166"/>
      <c r="G11" s="167"/>
      <c r="H11" s="114"/>
      <c r="I11" s="116">
        <f>I8+I9</f>
        <v>3018.75</v>
      </c>
      <c r="J11" s="117"/>
    </row>
    <row r="12" spans="1:12" ht="6" customHeight="1" x14ac:dyDescent="0.2">
      <c r="A12" s="114"/>
      <c r="B12" s="114"/>
      <c r="C12" s="114"/>
      <c r="D12" s="114"/>
      <c r="E12" s="119"/>
      <c r="F12" s="114"/>
      <c r="G12" s="120"/>
      <c r="H12" s="114"/>
      <c r="I12" s="116"/>
      <c r="J12" s="117"/>
      <c r="L12" s="118"/>
    </row>
    <row r="13" spans="1:12" x14ac:dyDescent="0.2">
      <c r="A13" s="110" t="s">
        <v>11</v>
      </c>
      <c r="B13" s="111"/>
      <c r="C13" s="111"/>
      <c r="D13" s="111"/>
      <c r="E13" s="112"/>
      <c r="F13" s="111"/>
      <c r="G13" s="121"/>
      <c r="H13" s="111"/>
      <c r="I13" s="122"/>
      <c r="J13" s="104"/>
    </row>
    <row r="14" spans="1:12" ht="6.75" customHeight="1" x14ac:dyDescent="0.2">
      <c r="A14" s="111"/>
      <c r="B14" s="111"/>
      <c r="C14" s="111"/>
      <c r="D14" s="111"/>
      <c r="E14" s="112"/>
      <c r="F14" s="111"/>
      <c r="G14" s="121"/>
      <c r="H14" s="111"/>
      <c r="I14" s="122"/>
      <c r="J14" s="104"/>
    </row>
    <row r="15" spans="1:12" x14ac:dyDescent="0.2">
      <c r="A15" s="197" t="s">
        <v>12</v>
      </c>
      <c r="B15" s="111"/>
      <c r="C15" s="111"/>
      <c r="D15" s="111"/>
      <c r="E15" s="164"/>
      <c r="F15" s="132"/>
      <c r="G15" s="156"/>
      <c r="H15" s="132"/>
      <c r="I15" s="168">
        <f>SUM(I16:I17)</f>
        <v>358.79999999999995</v>
      </c>
      <c r="J15" s="157"/>
      <c r="K15" s="158"/>
    </row>
    <row r="16" spans="1:12" x14ac:dyDescent="0.2">
      <c r="A16" s="123" t="s">
        <v>170</v>
      </c>
      <c r="B16" s="111"/>
      <c r="C16" s="123">
        <v>26</v>
      </c>
      <c r="D16" s="111"/>
      <c r="E16" s="160" t="s">
        <v>10</v>
      </c>
      <c r="F16" s="132"/>
      <c r="G16" s="231">
        <v>12.1</v>
      </c>
      <c r="H16" s="132"/>
      <c r="I16" s="169">
        <f>C16*G16</f>
        <v>314.59999999999997</v>
      </c>
      <c r="J16" s="157"/>
      <c r="K16" s="158"/>
    </row>
    <row r="17" spans="1:13" x14ac:dyDescent="0.2">
      <c r="A17" s="123" t="s">
        <v>145</v>
      </c>
      <c r="B17" s="111"/>
      <c r="C17" s="123">
        <v>26</v>
      </c>
      <c r="D17" s="111"/>
      <c r="E17" s="160" t="s">
        <v>10</v>
      </c>
      <c r="F17" s="132"/>
      <c r="G17" s="231">
        <v>1.7</v>
      </c>
      <c r="H17" s="132"/>
      <c r="I17" s="169">
        <f>C17*G17</f>
        <v>44.199999999999996</v>
      </c>
      <c r="J17" s="157"/>
      <c r="K17" s="158"/>
    </row>
    <row r="18" spans="1:13" ht="7.5" customHeight="1" x14ac:dyDescent="0.2">
      <c r="A18" s="111"/>
      <c r="B18" s="111"/>
      <c r="C18" s="111"/>
      <c r="D18" s="111"/>
      <c r="E18" s="164"/>
      <c r="F18" s="132"/>
      <c r="G18" s="226"/>
      <c r="H18" s="132"/>
      <c r="I18" s="169"/>
      <c r="J18" s="104"/>
    </row>
    <row r="19" spans="1:13" x14ac:dyDescent="0.2">
      <c r="A19" s="197" t="s">
        <v>13</v>
      </c>
      <c r="B19" s="111"/>
      <c r="C19" s="111"/>
      <c r="D19" s="111"/>
      <c r="E19" s="164"/>
      <c r="F19" s="132"/>
      <c r="G19" s="226"/>
      <c r="H19" s="132"/>
      <c r="I19" s="168">
        <f>SUM(I20:I26)</f>
        <v>322.14999999999998</v>
      </c>
      <c r="J19" s="157"/>
      <c r="K19" s="158"/>
    </row>
    <row r="20" spans="1:13" x14ac:dyDescent="0.2">
      <c r="A20" s="123" t="s">
        <v>146</v>
      </c>
      <c r="B20" s="111"/>
      <c r="C20" s="130">
        <v>145</v>
      </c>
      <c r="D20" s="111"/>
      <c r="E20" s="160" t="s">
        <v>32</v>
      </c>
      <c r="F20" s="132"/>
      <c r="G20" s="231">
        <v>0.55000000000000004</v>
      </c>
      <c r="H20" s="132"/>
      <c r="I20" s="169">
        <f t="shared" ref="I20:I26" si="0">C20*G20</f>
        <v>79.75</v>
      </c>
      <c r="J20" s="157"/>
      <c r="K20" s="158"/>
    </row>
    <row r="21" spans="1:13" x14ac:dyDescent="0.2">
      <c r="A21" s="123" t="s">
        <v>147</v>
      </c>
      <c r="B21" s="111"/>
      <c r="C21" s="123">
        <v>150</v>
      </c>
      <c r="D21" s="111"/>
      <c r="E21" s="160" t="s">
        <v>32</v>
      </c>
      <c r="F21" s="132"/>
      <c r="G21" s="231">
        <v>0.53</v>
      </c>
      <c r="H21" s="132"/>
      <c r="I21" s="169">
        <f t="shared" si="0"/>
        <v>79.5</v>
      </c>
      <c r="J21" s="157"/>
      <c r="K21" s="158"/>
    </row>
    <row r="22" spans="1:13" x14ac:dyDescent="0.2">
      <c r="A22" s="123" t="s">
        <v>14</v>
      </c>
      <c r="B22" s="111"/>
      <c r="C22" s="123">
        <v>145</v>
      </c>
      <c r="D22" s="111"/>
      <c r="E22" s="160" t="s">
        <v>32</v>
      </c>
      <c r="F22" s="132"/>
      <c r="G22" s="231">
        <v>0.44</v>
      </c>
      <c r="H22" s="132"/>
      <c r="I22" s="163">
        <f t="shared" si="0"/>
        <v>63.8</v>
      </c>
      <c r="J22" s="157"/>
      <c r="K22" s="158"/>
    </row>
    <row r="23" spans="1:13" x14ac:dyDescent="0.2">
      <c r="A23" s="123" t="s">
        <v>15</v>
      </c>
      <c r="B23" s="111"/>
      <c r="C23" s="123">
        <v>70</v>
      </c>
      <c r="D23" s="111"/>
      <c r="E23" s="160" t="s">
        <v>32</v>
      </c>
      <c r="F23" s="132"/>
      <c r="G23" s="231">
        <v>0.27</v>
      </c>
      <c r="H23" s="132"/>
      <c r="I23" s="163">
        <f t="shared" si="0"/>
        <v>18.900000000000002</v>
      </c>
      <c r="J23" s="157"/>
      <c r="K23" s="158"/>
    </row>
    <row r="24" spans="1:13" x14ac:dyDescent="0.2">
      <c r="A24" s="123" t="s">
        <v>16</v>
      </c>
      <c r="B24" s="111"/>
      <c r="C24" s="123">
        <v>60</v>
      </c>
      <c r="D24" s="111"/>
      <c r="E24" s="160" t="s">
        <v>32</v>
      </c>
      <c r="F24" s="132"/>
      <c r="G24" s="231">
        <v>0.73</v>
      </c>
      <c r="H24" s="132"/>
      <c r="I24" s="163">
        <f t="shared" si="0"/>
        <v>43.8</v>
      </c>
      <c r="J24" s="157"/>
      <c r="K24" s="158"/>
    </row>
    <row r="25" spans="1:13" x14ac:dyDescent="0.2">
      <c r="A25" s="123" t="s">
        <v>102</v>
      </c>
      <c r="B25" s="111"/>
      <c r="C25" s="123">
        <v>20</v>
      </c>
      <c r="D25" s="111"/>
      <c r="E25" s="160" t="s">
        <v>32</v>
      </c>
      <c r="F25" s="132"/>
      <c r="G25" s="231">
        <v>0.72</v>
      </c>
      <c r="H25" s="132"/>
      <c r="I25" s="163">
        <f t="shared" si="0"/>
        <v>14.399999999999999</v>
      </c>
      <c r="J25" s="157"/>
      <c r="K25" s="158"/>
    </row>
    <row r="26" spans="1:13" x14ac:dyDescent="0.2">
      <c r="A26" s="123" t="s">
        <v>171</v>
      </c>
      <c r="B26" s="111"/>
      <c r="C26" s="123">
        <v>1</v>
      </c>
      <c r="D26" s="111"/>
      <c r="E26" s="160" t="s">
        <v>151</v>
      </c>
      <c r="F26" s="132"/>
      <c r="G26" s="231">
        <v>22</v>
      </c>
      <c r="H26" s="132"/>
      <c r="I26" s="163">
        <f t="shared" si="0"/>
        <v>22</v>
      </c>
      <c r="J26" s="157"/>
      <c r="K26" s="158"/>
    </row>
    <row r="27" spans="1:13" ht="6.75" customHeight="1" x14ac:dyDescent="0.2">
      <c r="A27" s="111"/>
      <c r="B27" s="111"/>
      <c r="C27" s="111"/>
      <c r="D27" s="111"/>
      <c r="E27" s="164"/>
      <c r="F27" s="132"/>
      <c r="G27" s="226"/>
      <c r="H27" s="132"/>
      <c r="I27" s="163"/>
      <c r="J27" s="104"/>
    </row>
    <row r="28" spans="1:13" x14ac:dyDescent="0.2">
      <c r="A28" s="197" t="s">
        <v>17</v>
      </c>
      <c r="B28" s="111"/>
      <c r="C28" s="111"/>
      <c r="D28" s="111"/>
      <c r="E28" s="164"/>
      <c r="F28" s="132"/>
      <c r="G28" s="226"/>
      <c r="H28" s="132"/>
      <c r="I28" s="170">
        <f>SUM(I29:I39)</f>
        <v>180.465</v>
      </c>
      <c r="J28" s="104"/>
    </row>
    <row r="29" spans="1:13" x14ac:dyDescent="0.2">
      <c r="A29" s="244" t="s">
        <v>218</v>
      </c>
      <c r="B29" s="111"/>
      <c r="C29" s="159">
        <v>4</v>
      </c>
      <c r="D29" s="111"/>
      <c r="E29" s="160" t="s">
        <v>150</v>
      </c>
      <c r="F29" s="132"/>
      <c r="G29" s="231">
        <v>6.25</v>
      </c>
      <c r="H29" s="132"/>
      <c r="I29" s="163">
        <f t="shared" ref="I29:I39" si="1">C29*G29</f>
        <v>25</v>
      </c>
      <c r="J29" s="157"/>
      <c r="K29" s="237"/>
      <c r="L29" s="8"/>
      <c r="M29" s="8"/>
    </row>
    <row r="30" spans="1:13" x14ac:dyDescent="0.2">
      <c r="A30" s="123" t="s">
        <v>149</v>
      </c>
      <c r="B30" s="111"/>
      <c r="C30" s="159">
        <v>26</v>
      </c>
      <c r="D30" s="111"/>
      <c r="E30" s="160" t="s">
        <v>10</v>
      </c>
      <c r="F30" s="132"/>
      <c r="G30" s="231">
        <v>0.5</v>
      </c>
      <c r="H30" s="132"/>
      <c r="I30" s="163">
        <f>C30*G30</f>
        <v>13</v>
      </c>
      <c r="J30" s="157"/>
      <c r="K30" s="237"/>
      <c r="L30" s="8"/>
      <c r="M30" s="8"/>
    </row>
    <row r="31" spans="1:13" x14ac:dyDescent="0.2">
      <c r="A31" s="123" t="s">
        <v>139</v>
      </c>
      <c r="B31" s="111"/>
      <c r="C31" s="159">
        <v>8</v>
      </c>
      <c r="D31" s="111"/>
      <c r="E31" s="160" t="s">
        <v>135</v>
      </c>
      <c r="F31" s="132"/>
      <c r="G31" s="231">
        <v>1.5</v>
      </c>
      <c r="H31" s="132"/>
      <c r="I31" s="163">
        <f t="shared" si="1"/>
        <v>12</v>
      </c>
      <c r="J31" s="157"/>
      <c r="K31" s="237"/>
      <c r="L31" s="8"/>
      <c r="M31" s="8"/>
    </row>
    <row r="32" spans="1:13" x14ac:dyDescent="0.2">
      <c r="A32" s="123" t="s">
        <v>296</v>
      </c>
      <c r="B32" s="111"/>
      <c r="C32" s="133">
        <v>0.75</v>
      </c>
      <c r="D32" s="111"/>
      <c r="E32" s="160" t="s">
        <v>32</v>
      </c>
      <c r="F32" s="132"/>
      <c r="G32" s="231">
        <v>15</v>
      </c>
      <c r="H32" s="132"/>
      <c r="I32" s="163">
        <f t="shared" si="1"/>
        <v>11.25</v>
      </c>
      <c r="J32" s="157"/>
      <c r="K32" s="237"/>
      <c r="L32" s="8"/>
      <c r="M32" s="8"/>
    </row>
    <row r="33" spans="1:23" x14ac:dyDescent="0.2">
      <c r="A33" s="271" t="s">
        <v>140</v>
      </c>
      <c r="B33" s="111"/>
      <c r="C33" s="159">
        <v>2</v>
      </c>
      <c r="D33" s="111"/>
      <c r="E33" s="160" t="s">
        <v>150</v>
      </c>
      <c r="F33" s="273"/>
      <c r="G33" s="231">
        <v>4.9000000000000004</v>
      </c>
      <c r="H33" s="273"/>
      <c r="I33" s="163">
        <f t="shared" si="1"/>
        <v>9.8000000000000007</v>
      </c>
      <c r="J33" s="157"/>
      <c r="K33" s="237"/>
      <c r="L33" s="8"/>
      <c r="M33" s="8"/>
    </row>
    <row r="34" spans="1:23" x14ac:dyDescent="0.2">
      <c r="A34" s="123" t="s">
        <v>219</v>
      </c>
      <c r="B34" s="111"/>
      <c r="C34" s="159">
        <v>8</v>
      </c>
      <c r="D34" s="111"/>
      <c r="E34" s="160" t="s">
        <v>135</v>
      </c>
      <c r="F34" s="132"/>
      <c r="G34" s="231">
        <v>2.2999999999999998</v>
      </c>
      <c r="H34" s="132"/>
      <c r="I34" s="163">
        <f t="shared" si="1"/>
        <v>18.399999999999999</v>
      </c>
      <c r="J34" s="157"/>
      <c r="K34" s="237"/>
      <c r="L34" s="8"/>
      <c r="M34" s="8"/>
    </row>
    <row r="35" spans="1:23" x14ac:dyDescent="0.2">
      <c r="A35" s="241" t="s">
        <v>103</v>
      </c>
      <c r="B35" s="131"/>
      <c r="C35" s="161">
        <v>3.2</v>
      </c>
      <c r="D35" s="131"/>
      <c r="E35" s="160" t="s">
        <v>33</v>
      </c>
      <c r="F35" s="132"/>
      <c r="G35" s="231">
        <v>8.6999999999999993</v>
      </c>
      <c r="H35" s="132"/>
      <c r="I35" s="163">
        <f t="shared" si="1"/>
        <v>27.84</v>
      </c>
      <c r="J35" s="157"/>
      <c r="K35" s="245"/>
      <c r="L35" s="92"/>
      <c r="M35" s="177"/>
      <c r="N35" s="246"/>
      <c r="O35" s="177"/>
      <c r="P35" s="181"/>
      <c r="Q35" s="177"/>
      <c r="R35" s="218"/>
      <c r="S35" s="177"/>
      <c r="T35" s="248"/>
      <c r="U35" s="8"/>
      <c r="V35" s="150"/>
      <c r="W35" s="150"/>
    </row>
    <row r="36" spans="1:23" x14ac:dyDescent="0.2">
      <c r="A36" s="274" t="s">
        <v>251</v>
      </c>
      <c r="B36" s="131"/>
      <c r="C36" s="161">
        <v>1</v>
      </c>
      <c r="D36" s="131"/>
      <c r="E36" s="160" t="s">
        <v>150</v>
      </c>
      <c r="F36" s="273"/>
      <c r="G36" s="231">
        <v>5.95</v>
      </c>
      <c r="H36" s="273"/>
      <c r="I36" s="163">
        <f t="shared" si="1"/>
        <v>5.95</v>
      </c>
      <c r="J36" s="157"/>
      <c r="K36" s="245"/>
      <c r="L36" s="270"/>
      <c r="M36" s="177"/>
      <c r="N36" s="246"/>
      <c r="O36" s="177"/>
      <c r="P36" s="181"/>
      <c r="Q36" s="177"/>
      <c r="R36" s="218"/>
      <c r="S36" s="177"/>
      <c r="T36" s="248"/>
      <c r="U36" s="8"/>
      <c r="V36" s="150"/>
      <c r="W36" s="150"/>
    </row>
    <row r="37" spans="1:23" x14ac:dyDescent="0.2">
      <c r="A37" s="241" t="s">
        <v>141</v>
      </c>
      <c r="B37" s="131"/>
      <c r="C37" s="161">
        <v>8</v>
      </c>
      <c r="D37" s="131"/>
      <c r="E37" s="160" t="s">
        <v>135</v>
      </c>
      <c r="F37" s="132"/>
      <c r="G37" s="231">
        <v>3.4</v>
      </c>
      <c r="H37" s="132"/>
      <c r="I37" s="163">
        <f t="shared" si="1"/>
        <v>27.2</v>
      </c>
      <c r="J37" s="157"/>
      <c r="K37" s="245"/>
      <c r="L37" s="244"/>
      <c r="M37" s="150"/>
      <c r="N37" s="247"/>
      <c r="O37" s="150"/>
      <c r="P37" s="249"/>
      <c r="Q37" s="250"/>
      <c r="R37" s="231"/>
      <c r="S37" s="250"/>
      <c r="T37" s="251"/>
      <c r="U37" s="250"/>
      <c r="V37" s="150"/>
      <c r="W37" s="150"/>
    </row>
    <row r="38" spans="1:23" x14ac:dyDescent="0.2">
      <c r="A38" s="244" t="s">
        <v>220</v>
      </c>
      <c r="B38" s="111"/>
      <c r="C38" s="159">
        <v>5.5</v>
      </c>
      <c r="D38" s="111"/>
      <c r="E38" s="249" t="s">
        <v>135</v>
      </c>
      <c r="F38" s="132"/>
      <c r="G38" s="231">
        <v>1.35</v>
      </c>
      <c r="H38" s="132"/>
      <c r="I38" s="163">
        <f t="shared" si="1"/>
        <v>7.4250000000000007</v>
      </c>
      <c r="J38" s="157"/>
      <c r="K38" s="245"/>
      <c r="L38" s="244"/>
      <c r="M38" s="150"/>
      <c r="N38" s="247"/>
      <c r="O38" s="150"/>
      <c r="P38" s="249"/>
      <c r="Q38" s="250"/>
      <c r="R38" s="231"/>
      <c r="S38" s="250"/>
      <c r="T38" s="251"/>
      <c r="U38" s="250"/>
      <c r="V38" s="150"/>
      <c r="W38" s="150"/>
    </row>
    <row r="39" spans="1:23" x14ac:dyDescent="0.2">
      <c r="A39" s="126" t="s">
        <v>172</v>
      </c>
      <c r="B39" s="162"/>
      <c r="C39" s="129">
        <v>2</v>
      </c>
      <c r="D39" s="127"/>
      <c r="E39" s="128" t="s">
        <v>150</v>
      </c>
      <c r="F39" s="127"/>
      <c r="G39" s="231">
        <v>11.3</v>
      </c>
      <c r="H39" s="132"/>
      <c r="I39" s="163">
        <f t="shared" si="1"/>
        <v>22.6</v>
      </c>
      <c r="J39" s="157"/>
      <c r="K39" s="158"/>
      <c r="L39" s="150"/>
      <c r="M39" s="150"/>
    </row>
    <row r="40" spans="1:23" ht="5.25" customHeight="1" x14ac:dyDescent="0.2">
      <c r="A40" s="111"/>
      <c r="B40" s="111"/>
      <c r="C40" s="111"/>
      <c r="D40" s="111"/>
      <c r="E40" s="164"/>
      <c r="F40" s="132"/>
      <c r="G40" s="226"/>
      <c r="H40" s="132"/>
      <c r="I40" s="163"/>
      <c r="J40" s="104"/>
    </row>
    <row r="41" spans="1:23" x14ac:dyDescent="0.2">
      <c r="A41" s="197" t="s">
        <v>35</v>
      </c>
      <c r="B41" s="111"/>
      <c r="C41" s="111"/>
      <c r="D41" s="111"/>
      <c r="E41" s="164"/>
      <c r="F41" s="132"/>
      <c r="G41" s="226"/>
      <c r="H41" s="132"/>
      <c r="I41" s="170">
        <f>SUM(I42:I46)</f>
        <v>97.75</v>
      </c>
      <c r="J41" s="157"/>
      <c r="K41" s="158"/>
    </row>
    <row r="42" spans="1:23" x14ac:dyDescent="0.2">
      <c r="A42" s="126" t="s">
        <v>214</v>
      </c>
      <c r="B42" s="127"/>
      <c r="C42" s="126">
        <v>1</v>
      </c>
      <c r="D42" s="127"/>
      <c r="E42" s="128" t="s">
        <v>151</v>
      </c>
      <c r="F42" s="127"/>
      <c r="G42" s="231">
        <v>7.75</v>
      </c>
      <c r="H42" s="132"/>
      <c r="I42" s="163">
        <f>C42*G42</f>
        <v>7.75</v>
      </c>
      <c r="J42" s="157"/>
      <c r="K42" s="158"/>
    </row>
    <row r="43" spans="1:23" x14ac:dyDescent="0.2">
      <c r="A43" s="70" t="s">
        <v>173</v>
      </c>
      <c r="B43" s="127"/>
      <c r="C43" s="126">
        <v>1</v>
      </c>
      <c r="D43" s="127"/>
      <c r="E43" s="128" t="s">
        <v>151</v>
      </c>
      <c r="F43" s="127"/>
      <c r="G43" s="231">
        <v>22</v>
      </c>
      <c r="H43" s="132"/>
      <c r="I43" s="163">
        <f>C43*G43</f>
        <v>22</v>
      </c>
      <c r="J43" s="157"/>
      <c r="K43" s="158"/>
    </row>
    <row r="44" spans="1:23" x14ac:dyDescent="0.2">
      <c r="A44" s="252" t="s">
        <v>293</v>
      </c>
      <c r="B44" s="127"/>
      <c r="C44" s="126">
        <v>4</v>
      </c>
      <c r="D44" s="127"/>
      <c r="E44" s="128" t="s">
        <v>151</v>
      </c>
      <c r="F44" s="127"/>
      <c r="G44" s="231">
        <v>8.75</v>
      </c>
      <c r="H44" s="132"/>
      <c r="I44" s="163">
        <f>C44*G44</f>
        <v>35</v>
      </c>
      <c r="J44" s="157"/>
      <c r="K44" s="158"/>
    </row>
    <row r="45" spans="1:23" x14ac:dyDescent="0.2">
      <c r="A45" s="310" t="s">
        <v>80</v>
      </c>
      <c r="B45" s="127"/>
      <c r="C45" s="126">
        <v>2</v>
      </c>
      <c r="D45" s="127"/>
      <c r="E45" s="128" t="s">
        <v>151</v>
      </c>
      <c r="F45" s="127"/>
      <c r="G45" s="231">
        <v>16.5</v>
      </c>
      <c r="H45" s="132"/>
      <c r="I45" s="163">
        <f>C45*G45</f>
        <v>33</v>
      </c>
      <c r="J45" s="157"/>
      <c r="K45" s="158"/>
    </row>
    <row r="46" spans="1:23" x14ac:dyDescent="0.2">
      <c r="A46" s="268"/>
      <c r="B46" s="127"/>
      <c r="C46" s="126"/>
      <c r="D46" s="127"/>
      <c r="E46" s="128"/>
      <c r="F46" s="127"/>
      <c r="G46" s="231"/>
      <c r="H46" s="132"/>
      <c r="I46" s="163">
        <f>C46*G46</f>
        <v>0</v>
      </c>
      <c r="J46" s="157"/>
      <c r="K46" s="158"/>
      <c r="L46" s="150"/>
    </row>
    <row r="47" spans="1:23" ht="4.5" customHeight="1" x14ac:dyDescent="0.2">
      <c r="A47" s="111"/>
      <c r="B47" s="111"/>
      <c r="C47" s="111"/>
      <c r="D47" s="111"/>
      <c r="E47" s="164"/>
      <c r="F47" s="132"/>
      <c r="G47" s="226"/>
      <c r="H47" s="132"/>
      <c r="I47" s="163"/>
      <c r="J47" s="104"/>
    </row>
    <row r="48" spans="1:23" x14ac:dyDescent="0.2">
      <c r="A48" s="197" t="s">
        <v>18</v>
      </c>
      <c r="B48" s="111"/>
      <c r="C48" s="111"/>
      <c r="D48" s="111"/>
      <c r="E48" s="164"/>
      <c r="F48" s="132"/>
      <c r="G48" s="226"/>
      <c r="H48" s="132"/>
      <c r="I48" s="170">
        <f>SUM(I49:I51)</f>
        <v>50.81</v>
      </c>
      <c r="J48" s="157"/>
      <c r="K48" s="158"/>
    </row>
    <row r="49" spans="1:11" x14ac:dyDescent="0.2">
      <c r="A49" s="123" t="s">
        <v>167</v>
      </c>
      <c r="B49" s="111"/>
      <c r="C49" s="123">
        <v>1</v>
      </c>
      <c r="D49" s="111"/>
      <c r="E49" s="160" t="s">
        <v>151</v>
      </c>
      <c r="F49" s="132"/>
      <c r="G49" s="231">
        <v>12.25</v>
      </c>
      <c r="H49" s="132"/>
      <c r="I49" s="163">
        <f>C49*G49</f>
        <v>12.25</v>
      </c>
      <c r="J49" s="157"/>
      <c r="K49" s="158"/>
    </row>
    <row r="50" spans="1:11" x14ac:dyDescent="0.2">
      <c r="A50" s="123" t="s">
        <v>174</v>
      </c>
      <c r="B50" s="111"/>
      <c r="C50" s="123">
        <v>16</v>
      </c>
      <c r="D50" s="111"/>
      <c r="E50" s="160" t="s">
        <v>154</v>
      </c>
      <c r="F50" s="132"/>
      <c r="G50" s="231">
        <v>0.51</v>
      </c>
      <c r="H50" s="132"/>
      <c r="I50" s="163">
        <f>C50*G50</f>
        <v>8.16</v>
      </c>
      <c r="J50" s="157"/>
      <c r="K50" s="158"/>
    </row>
    <row r="51" spans="1:11" x14ac:dyDescent="0.2">
      <c r="A51" s="130" t="s">
        <v>153</v>
      </c>
      <c r="B51" s="111"/>
      <c r="C51" s="123">
        <v>16</v>
      </c>
      <c r="D51" s="111"/>
      <c r="E51" s="160" t="s">
        <v>154</v>
      </c>
      <c r="F51" s="132"/>
      <c r="G51" s="225">
        <v>1.9</v>
      </c>
      <c r="H51" s="132"/>
      <c r="I51" s="163">
        <f>C51*G51</f>
        <v>30.4</v>
      </c>
      <c r="J51" s="157"/>
      <c r="K51" s="158"/>
    </row>
    <row r="52" spans="1:11" ht="5.25" customHeight="1" x14ac:dyDescent="0.2">
      <c r="A52" s="198"/>
      <c r="B52" s="199"/>
      <c r="C52" s="200"/>
      <c r="D52" s="199"/>
      <c r="E52" s="201"/>
      <c r="F52" s="190"/>
      <c r="G52" s="227"/>
      <c r="H52" s="132"/>
      <c r="I52" s="163"/>
      <c r="J52" s="157"/>
      <c r="K52" s="158"/>
    </row>
    <row r="53" spans="1:11" x14ac:dyDescent="0.2">
      <c r="A53" s="197" t="s">
        <v>117</v>
      </c>
      <c r="B53" s="132"/>
      <c r="C53" s="132"/>
      <c r="D53" s="132"/>
      <c r="E53" s="164"/>
      <c r="F53" s="132"/>
      <c r="G53" s="226"/>
      <c r="H53" s="132"/>
      <c r="I53" s="170">
        <f>SUM(I54:I58)</f>
        <v>150.5335</v>
      </c>
      <c r="J53" s="157"/>
      <c r="K53" s="158"/>
    </row>
    <row r="54" spans="1:11" x14ac:dyDescent="0.2">
      <c r="A54" s="130" t="s">
        <v>160</v>
      </c>
      <c r="B54" s="132"/>
      <c r="C54" s="241">
        <v>5.87</v>
      </c>
      <c r="D54" s="132"/>
      <c r="E54" s="160" t="s">
        <v>104</v>
      </c>
      <c r="F54" s="132"/>
      <c r="G54" s="229">
        <v>2.5</v>
      </c>
      <c r="H54" s="132"/>
      <c r="I54" s="163">
        <f>C54*G54</f>
        <v>14.675000000000001</v>
      </c>
      <c r="J54" s="157"/>
      <c r="K54" s="158"/>
    </row>
    <row r="55" spans="1:11" x14ac:dyDescent="0.2">
      <c r="A55" s="130" t="s">
        <v>161</v>
      </c>
      <c r="B55" s="132"/>
      <c r="C55" s="241">
        <v>22.55</v>
      </c>
      <c r="D55" s="132"/>
      <c r="E55" s="160" t="s">
        <v>104</v>
      </c>
      <c r="F55" s="132"/>
      <c r="G55" s="229">
        <v>2.35</v>
      </c>
      <c r="H55" s="132"/>
      <c r="I55" s="183">
        <f>C55*G55</f>
        <v>52.992500000000007</v>
      </c>
      <c r="J55" s="157"/>
      <c r="K55" s="158"/>
    </row>
    <row r="56" spans="1:11" x14ac:dyDescent="0.2">
      <c r="A56" s="130" t="s">
        <v>162</v>
      </c>
      <c r="B56" s="132"/>
      <c r="C56" s="241">
        <v>1.36</v>
      </c>
      <c r="D56" s="132"/>
      <c r="E56" s="160" t="s">
        <v>104</v>
      </c>
      <c r="F56" s="132"/>
      <c r="G56" s="229">
        <v>2.85</v>
      </c>
      <c r="H56" s="132"/>
      <c r="I56" s="183">
        <f>C56*G56</f>
        <v>3.8760000000000003</v>
      </c>
      <c r="J56" s="157"/>
      <c r="K56" s="158"/>
    </row>
    <row r="57" spans="1:11" x14ac:dyDescent="0.2">
      <c r="A57" s="241" t="s">
        <v>119</v>
      </c>
      <c r="B57" s="132"/>
      <c r="C57" s="130">
        <v>1</v>
      </c>
      <c r="D57" s="132"/>
      <c r="E57" s="160" t="s">
        <v>151</v>
      </c>
      <c r="F57" s="132"/>
      <c r="G57" s="229">
        <v>10.73</v>
      </c>
      <c r="H57" s="132"/>
      <c r="I57" s="163">
        <f>C57*G57</f>
        <v>10.73</v>
      </c>
      <c r="J57" s="157"/>
      <c r="K57" s="158"/>
    </row>
    <row r="58" spans="1:11" x14ac:dyDescent="0.2">
      <c r="A58" s="241" t="s">
        <v>163</v>
      </c>
      <c r="B58" s="132"/>
      <c r="C58" s="130">
        <v>1</v>
      </c>
      <c r="D58" s="132"/>
      <c r="E58" s="160" t="s">
        <v>151</v>
      </c>
      <c r="F58" s="132"/>
      <c r="G58" s="229">
        <v>68.260000000000005</v>
      </c>
      <c r="H58" s="132"/>
      <c r="I58" s="163">
        <f>C58*G58</f>
        <v>68.260000000000005</v>
      </c>
      <c r="J58" s="157"/>
      <c r="K58" s="158"/>
    </row>
    <row r="59" spans="1:11" ht="5.25" customHeight="1" x14ac:dyDescent="0.2">
      <c r="A59" s="198"/>
      <c r="B59" s="190"/>
      <c r="C59" s="198"/>
      <c r="D59" s="190"/>
      <c r="E59" s="201"/>
      <c r="F59" s="190"/>
      <c r="G59" s="230"/>
      <c r="H59" s="132"/>
      <c r="I59" s="163"/>
      <c r="J59" s="157"/>
      <c r="K59" s="158"/>
    </row>
    <row r="60" spans="1:11" x14ac:dyDescent="0.2">
      <c r="A60" s="197" t="s">
        <v>118</v>
      </c>
      <c r="B60" s="132"/>
      <c r="C60" s="132"/>
      <c r="D60" s="132"/>
      <c r="E60" s="164"/>
      <c r="F60" s="132"/>
      <c r="G60" s="226"/>
      <c r="H60" s="132"/>
      <c r="I60" s="170">
        <f>SUM(I61:I65)</f>
        <v>181.29349999999999</v>
      </c>
      <c r="J60" s="157"/>
      <c r="K60" s="158"/>
    </row>
    <row r="61" spans="1:11" x14ac:dyDescent="0.2">
      <c r="A61" s="130" t="s">
        <v>157</v>
      </c>
      <c r="B61" s="132"/>
      <c r="C61" s="241">
        <v>5.27</v>
      </c>
      <c r="D61" s="132"/>
      <c r="E61" s="160" t="s">
        <v>34</v>
      </c>
      <c r="F61" s="132"/>
      <c r="G61" s="229">
        <v>18.5</v>
      </c>
      <c r="H61" s="132"/>
      <c r="I61" s="163">
        <f>C61*G61</f>
        <v>97.49499999999999</v>
      </c>
      <c r="J61" s="157"/>
      <c r="K61" s="158"/>
    </row>
    <row r="62" spans="1:11" x14ac:dyDescent="0.2">
      <c r="A62" s="130" t="s">
        <v>158</v>
      </c>
      <c r="B62" s="132"/>
      <c r="C62" s="255">
        <v>1.6</v>
      </c>
      <c r="D62" s="132"/>
      <c r="E62" s="160" t="s">
        <v>34</v>
      </c>
      <c r="F62" s="132"/>
      <c r="G62" s="229">
        <v>14.4</v>
      </c>
      <c r="H62" s="132"/>
      <c r="I62" s="183">
        <f>C62*G62</f>
        <v>23.040000000000003</v>
      </c>
      <c r="J62" s="157"/>
      <c r="K62" s="158"/>
    </row>
    <row r="63" spans="1:11" x14ac:dyDescent="0.2">
      <c r="A63" s="272" t="s">
        <v>211</v>
      </c>
      <c r="B63" s="273"/>
      <c r="C63" s="256">
        <v>0.64</v>
      </c>
      <c r="D63" s="273"/>
      <c r="E63" s="160" t="s">
        <v>34</v>
      </c>
      <c r="F63" s="273"/>
      <c r="G63" s="229">
        <v>18.5</v>
      </c>
      <c r="H63" s="132"/>
      <c r="I63" s="183">
        <f>C63*G63</f>
        <v>11.84</v>
      </c>
      <c r="J63" s="157"/>
      <c r="K63" s="158"/>
    </row>
    <row r="64" spans="1:11" x14ac:dyDescent="0.2">
      <c r="A64" s="272" t="s">
        <v>228</v>
      </c>
      <c r="B64" s="273"/>
      <c r="C64" s="256">
        <v>0.52</v>
      </c>
      <c r="D64" s="273"/>
      <c r="E64" s="160" t="s">
        <v>34</v>
      </c>
      <c r="F64" s="273"/>
      <c r="G64" s="229">
        <v>18.5</v>
      </c>
      <c r="H64" s="273"/>
      <c r="I64" s="183">
        <f>C64*G64</f>
        <v>9.620000000000001</v>
      </c>
      <c r="J64" s="157"/>
      <c r="K64" s="158"/>
    </row>
    <row r="65" spans="1:11" x14ac:dyDescent="0.2">
      <c r="A65" s="272" t="s">
        <v>159</v>
      </c>
      <c r="B65" s="273"/>
      <c r="C65" s="255">
        <v>3.69</v>
      </c>
      <c r="D65" s="273"/>
      <c r="E65" s="160" t="s">
        <v>34</v>
      </c>
      <c r="F65" s="273"/>
      <c r="G65" s="229">
        <v>10.65</v>
      </c>
      <c r="H65" s="132"/>
      <c r="I65" s="163">
        <f>C65*G65</f>
        <v>39.298500000000004</v>
      </c>
      <c r="J65" s="157"/>
      <c r="K65" s="158"/>
    </row>
    <row r="66" spans="1:11" ht="4.5" customHeight="1" x14ac:dyDescent="0.2">
      <c r="A66" s="198"/>
      <c r="B66" s="190"/>
      <c r="C66" s="303"/>
      <c r="D66" s="190"/>
      <c r="E66" s="201"/>
      <c r="F66" s="190"/>
      <c r="G66" s="230"/>
      <c r="H66" s="190"/>
      <c r="I66" s="163"/>
      <c r="J66" s="157"/>
      <c r="K66" s="158"/>
    </row>
    <row r="67" spans="1:11" x14ac:dyDescent="0.2">
      <c r="A67" s="304" t="s">
        <v>221</v>
      </c>
      <c r="B67" s="190"/>
      <c r="C67" s="303"/>
      <c r="D67" s="190"/>
      <c r="E67" s="201"/>
      <c r="F67" s="190"/>
      <c r="G67" s="230"/>
      <c r="H67" s="190"/>
      <c r="I67" s="170">
        <f>SUM(I68:I70)</f>
        <v>95.2</v>
      </c>
      <c r="J67" s="157"/>
      <c r="K67" s="158"/>
    </row>
    <row r="68" spans="1:11" x14ac:dyDescent="0.2">
      <c r="A68" s="272" t="s">
        <v>297</v>
      </c>
      <c r="B68" s="273"/>
      <c r="C68" s="255">
        <v>300</v>
      </c>
      <c r="D68" s="273"/>
      <c r="E68" s="160" t="s">
        <v>10</v>
      </c>
      <c r="F68" s="273"/>
      <c r="G68" s="305">
        <v>0.154</v>
      </c>
      <c r="H68" s="273"/>
      <c r="I68" s="183">
        <f t="shared" ref="I68:I70" si="2">C68*G68</f>
        <v>46.2</v>
      </c>
      <c r="J68" s="157"/>
      <c r="K68" s="158"/>
    </row>
    <row r="69" spans="1:11" x14ac:dyDescent="0.2">
      <c r="A69" s="272" t="s">
        <v>222</v>
      </c>
      <c r="B69" s="273"/>
      <c r="C69" s="255">
        <v>300</v>
      </c>
      <c r="D69" s="273"/>
      <c r="E69" s="160" t="s">
        <v>10</v>
      </c>
      <c r="F69" s="273"/>
      <c r="G69" s="305">
        <v>6.8000000000000005E-2</v>
      </c>
      <c r="H69" s="273"/>
      <c r="I69" s="183">
        <f t="shared" si="2"/>
        <v>20.400000000000002</v>
      </c>
      <c r="J69" s="157"/>
      <c r="K69" s="158"/>
    </row>
    <row r="70" spans="1:11" x14ac:dyDescent="0.2">
      <c r="A70" s="272" t="s">
        <v>253</v>
      </c>
      <c r="B70" s="273"/>
      <c r="C70" s="255">
        <v>275</v>
      </c>
      <c r="D70" s="273"/>
      <c r="E70" s="160" t="s">
        <v>10</v>
      </c>
      <c r="F70" s="273"/>
      <c r="G70" s="305">
        <v>0.104</v>
      </c>
      <c r="H70" s="273"/>
      <c r="I70" s="183">
        <f t="shared" si="2"/>
        <v>28.599999999999998</v>
      </c>
      <c r="J70" s="157"/>
      <c r="K70" s="158"/>
    </row>
    <row r="71" spans="1:11" ht="7.5" customHeight="1" x14ac:dyDescent="0.2">
      <c r="A71" s="111"/>
      <c r="B71" s="111"/>
      <c r="C71" s="111"/>
      <c r="D71" s="111"/>
      <c r="E71" s="112"/>
      <c r="F71" s="111"/>
      <c r="G71" s="226"/>
      <c r="H71" s="111"/>
      <c r="I71" s="124"/>
      <c r="J71" s="104"/>
    </row>
    <row r="72" spans="1:11" x14ac:dyDescent="0.2">
      <c r="A72" s="197" t="s">
        <v>120</v>
      </c>
      <c r="B72" s="132"/>
      <c r="C72" s="132"/>
      <c r="D72" s="132"/>
      <c r="E72" s="164"/>
      <c r="F72" s="132"/>
      <c r="G72" s="226"/>
      <c r="H72" s="132"/>
      <c r="I72" s="170">
        <f>SUM(I73:I74)</f>
        <v>269.5</v>
      </c>
      <c r="J72" s="157"/>
      <c r="K72" s="158"/>
    </row>
    <row r="73" spans="1:11" x14ac:dyDescent="0.2">
      <c r="A73" s="241" t="s">
        <v>177</v>
      </c>
      <c r="B73" s="132"/>
      <c r="C73" s="130">
        <v>275</v>
      </c>
      <c r="D73" s="132"/>
      <c r="E73" s="160" t="s">
        <v>10</v>
      </c>
      <c r="F73" s="132"/>
      <c r="G73" s="229">
        <v>0.94</v>
      </c>
      <c r="H73" s="132"/>
      <c r="I73" s="163">
        <f>C73*G73</f>
        <v>258.5</v>
      </c>
      <c r="J73" s="157"/>
      <c r="K73" s="158"/>
    </row>
    <row r="74" spans="1:11" x14ac:dyDescent="0.2">
      <c r="A74" s="243" t="s">
        <v>178</v>
      </c>
      <c r="B74" s="132"/>
      <c r="C74" s="130">
        <v>275</v>
      </c>
      <c r="D74" s="132"/>
      <c r="E74" s="160" t="s">
        <v>10</v>
      </c>
      <c r="F74" s="132"/>
      <c r="G74" s="242">
        <v>0.04</v>
      </c>
      <c r="H74" s="132"/>
      <c r="I74" s="183">
        <f>C74*G74</f>
        <v>11</v>
      </c>
      <c r="J74" s="157"/>
      <c r="K74" s="158"/>
    </row>
    <row r="75" spans="1:11" ht="6" customHeight="1" x14ac:dyDescent="0.2">
      <c r="A75" s="198"/>
      <c r="B75" s="190"/>
      <c r="C75" s="198"/>
      <c r="D75" s="190"/>
      <c r="E75" s="201"/>
      <c r="F75" s="190"/>
      <c r="G75" s="230"/>
      <c r="H75" s="132"/>
      <c r="I75" s="183"/>
      <c r="J75" s="157"/>
      <c r="K75" s="158"/>
    </row>
    <row r="76" spans="1:11" x14ac:dyDescent="0.2">
      <c r="A76" s="197" t="s">
        <v>19</v>
      </c>
      <c r="B76" s="132"/>
      <c r="C76" s="132"/>
      <c r="D76" s="132"/>
      <c r="E76" s="204"/>
      <c r="F76" s="132"/>
      <c r="G76" s="226"/>
      <c r="H76" s="132"/>
      <c r="I76" s="170">
        <f>SUM(I77:I81)</f>
        <v>182.6</v>
      </c>
      <c r="J76" s="157"/>
      <c r="K76" s="158"/>
    </row>
    <row r="77" spans="1:11" x14ac:dyDescent="0.2">
      <c r="A77" s="130" t="s">
        <v>20</v>
      </c>
      <c r="B77" s="132"/>
      <c r="C77" s="130">
        <v>1</v>
      </c>
      <c r="D77" s="132"/>
      <c r="E77" s="160" t="s">
        <v>151</v>
      </c>
      <c r="F77" s="132"/>
      <c r="G77" s="228">
        <v>65</v>
      </c>
      <c r="H77" s="132"/>
      <c r="I77" s="163">
        <f>C77*G77</f>
        <v>65</v>
      </c>
      <c r="J77" s="157"/>
      <c r="K77" s="158"/>
    </row>
    <row r="78" spans="1:11" x14ac:dyDescent="0.2">
      <c r="A78" s="241" t="s">
        <v>175</v>
      </c>
      <c r="B78" s="132"/>
      <c r="C78" s="130">
        <v>1</v>
      </c>
      <c r="D78" s="132"/>
      <c r="E78" s="160" t="s">
        <v>151</v>
      </c>
      <c r="F78" s="132"/>
      <c r="G78" s="229">
        <v>40</v>
      </c>
      <c r="H78" s="132"/>
      <c r="I78" s="183">
        <f>C78*G78</f>
        <v>40</v>
      </c>
      <c r="J78" s="157"/>
      <c r="K78" s="158"/>
    </row>
    <row r="79" spans="1:11" x14ac:dyDescent="0.2">
      <c r="A79" s="241" t="s">
        <v>176</v>
      </c>
      <c r="B79" s="132"/>
      <c r="C79" s="130">
        <v>1</v>
      </c>
      <c r="D79" s="132"/>
      <c r="E79" s="160" t="s">
        <v>151</v>
      </c>
      <c r="F79" s="132"/>
      <c r="G79" s="229">
        <v>32</v>
      </c>
      <c r="H79" s="132"/>
      <c r="I79" s="163">
        <f>C79*G79</f>
        <v>32</v>
      </c>
      <c r="J79" s="157"/>
      <c r="K79" s="158"/>
    </row>
    <row r="80" spans="1:11" x14ac:dyDescent="0.2">
      <c r="A80" s="130" t="s">
        <v>156</v>
      </c>
      <c r="B80" s="132"/>
      <c r="C80" s="130">
        <v>285</v>
      </c>
      <c r="D80" s="132"/>
      <c r="E80" s="160" t="s">
        <v>10</v>
      </c>
      <c r="F80" s="132"/>
      <c r="G80" s="228">
        <v>0.16</v>
      </c>
      <c r="H80" s="132"/>
      <c r="I80" s="163">
        <f>C80*G80</f>
        <v>45.6</v>
      </c>
      <c r="J80" s="157"/>
      <c r="K80" s="158"/>
    </row>
    <row r="81" spans="1:11" x14ac:dyDescent="0.2">
      <c r="A81" s="130"/>
      <c r="B81" s="132"/>
      <c r="C81" s="130"/>
      <c r="D81" s="132"/>
      <c r="E81" s="160"/>
      <c r="F81" s="132"/>
      <c r="G81" s="178"/>
      <c r="H81" s="132"/>
      <c r="I81" s="163">
        <f>C81*G81</f>
        <v>0</v>
      </c>
      <c r="J81" s="157"/>
      <c r="K81" s="158"/>
    </row>
    <row r="82" spans="1:11" ht="4.5" customHeight="1" x14ac:dyDescent="0.2">
      <c r="A82" s="132"/>
      <c r="B82" s="132"/>
      <c r="C82" s="132"/>
      <c r="D82" s="132"/>
      <c r="E82" s="164"/>
      <c r="F82" s="132"/>
      <c r="G82" s="156"/>
      <c r="H82" s="132"/>
      <c r="I82" s="163"/>
      <c r="J82" s="104"/>
    </row>
    <row r="83" spans="1:11" x14ac:dyDescent="0.2">
      <c r="A83" s="250" t="s">
        <v>215</v>
      </c>
      <c r="B83" s="132"/>
      <c r="C83" s="327"/>
      <c r="D83" s="327"/>
      <c r="E83" s="327"/>
      <c r="F83" s="327"/>
      <c r="G83" s="327"/>
      <c r="H83" s="327"/>
      <c r="I83" s="257">
        <v>39.630000000000003</v>
      </c>
      <c r="J83" s="157"/>
      <c r="K83" s="158"/>
    </row>
    <row r="84" spans="1:11" ht="5.25" customHeight="1" x14ac:dyDescent="0.2">
      <c r="A84" s="132"/>
      <c r="B84" s="132"/>
      <c r="C84" s="132"/>
      <c r="D84" s="132"/>
      <c r="E84" s="164"/>
      <c r="F84" s="132"/>
      <c r="G84" s="132"/>
      <c r="H84" s="132"/>
      <c r="I84" s="163"/>
      <c r="J84" s="157"/>
      <c r="K84" s="158"/>
    </row>
    <row r="85" spans="1:11" x14ac:dyDescent="0.2">
      <c r="A85" s="132" t="s">
        <v>22</v>
      </c>
      <c r="B85" s="132"/>
      <c r="C85" s="132"/>
      <c r="D85" s="132"/>
      <c r="E85" s="164"/>
      <c r="F85" s="132"/>
      <c r="G85" s="132"/>
      <c r="H85" s="132"/>
      <c r="I85" s="163">
        <f>SUM(I15:I83)-(I15+I19+I28+I41+I48+I53+I60+I67+I72+I76)</f>
        <v>1928.732</v>
      </c>
      <c r="J85" s="157"/>
      <c r="K85" s="158"/>
    </row>
    <row r="86" spans="1:11" x14ac:dyDescent="0.2">
      <c r="A86" s="197" t="s">
        <v>107</v>
      </c>
      <c r="B86" s="132"/>
      <c r="C86" s="132"/>
      <c r="D86" s="132"/>
      <c r="E86" s="164"/>
      <c r="F86" s="132"/>
      <c r="G86" s="132"/>
      <c r="H86" s="132"/>
      <c r="I86" s="163">
        <f>I85/C11</f>
        <v>6.4291066666666667</v>
      </c>
      <c r="J86" s="157"/>
      <c r="K86" s="158"/>
    </row>
    <row r="87" spans="1:11" x14ac:dyDescent="0.2">
      <c r="A87" s="197" t="s">
        <v>108</v>
      </c>
      <c r="B87" s="132"/>
      <c r="C87" s="132"/>
      <c r="D87" s="132"/>
      <c r="E87" s="164"/>
      <c r="F87" s="132"/>
      <c r="G87" s="132"/>
      <c r="H87" s="132"/>
      <c r="I87" s="163">
        <f>(I85-(0.75*I9))/C8</f>
        <v>6.6556163636363639</v>
      </c>
      <c r="J87" s="157"/>
      <c r="K87" s="158"/>
    </row>
    <row r="88" spans="1:11" ht="5.25" customHeight="1" x14ac:dyDescent="0.2">
      <c r="A88" s="111"/>
      <c r="B88" s="111"/>
      <c r="C88" s="111"/>
      <c r="D88" s="111"/>
      <c r="E88" s="112"/>
      <c r="F88" s="111"/>
      <c r="G88" s="111"/>
      <c r="H88" s="111"/>
      <c r="I88" s="124"/>
      <c r="J88" s="104"/>
    </row>
    <row r="89" spans="1:11" x14ac:dyDescent="0.2">
      <c r="A89" s="107" t="s">
        <v>24</v>
      </c>
      <c r="B89" s="107"/>
      <c r="C89" s="107"/>
      <c r="D89" s="107"/>
      <c r="E89" s="108"/>
      <c r="F89" s="107"/>
      <c r="G89" s="107"/>
      <c r="H89" s="107"/>
      <c r="I89" s="165">
        <f>I11-I85</f>
        <v>1090.018</v>
      </c>
      <c r="J89" s="157"/>
      <c r="K89" s="158"/>
    </row>
    <row r="90" spans="1:11" ht="5.25" customHeight="1" x14ac:dyDescent="0.2">
      <c r="A90" s="111"/>
      <c r="B90" s="111"/>
      <c r="C90" s="111"/>
      <c r="D90" s="111"/>
      <c r="E90" s="112"/>
      <c r="F90" s="111"/>
      <c r="G90" s="111"/>
      <c r="H90" s="111"/>
      <c r="I90" s="124"/>
      <c r="J90" s="104"/>
    </row>
    <row r="91" spans="1:11" x14ac:dyDescent="0.2">
      <c r="A91" s="110" t="s">
        <v>25</v>
      </c>
      <c r="B91" s="111"/>
      <c r="C91" s="111"/>
      <c r="D91" s="111"/>
      <c r="E91" s="112"/>
      <c r="F91" s="111"/>
      <c r="G91" s="111"/>
      <c r="H91" s="111"/>
      <c r="I91" s="182"/>
      <c r="J91" s="104"/>
    </row>
    <row r="92" spans="1:11" ht="14.1" customHeight="1" x14ac:dyDescent="0.2">
      <c r="A92" s="328" t="s">
        <v>252</v>
      </c>
      <c r="B92" s="328"/>
      <c r="C92" s="328"/>
      <c r="D92" s="327"/>
      <c r="E92" s="327"/>
      <c r="F92" s="327"/>
      <c r="G92" s="327"/>
      <c r="H92" s="327"/>
      <c r="I92" s="229">
        <v>57</v>
      </c>
      <c r="J92" s="157"/>
      <c r="K92" s="158"/>
    </row>
    <row r="93" spans="1:11" ht="14.1" customHeight="1" x14ac:dyDescent="0.2">
      <c r="A93" s="328" t="s">
        <v>115</v>
      </c>
      <c r="B93" s="328"/>
      <c r="C93" s="328"/>
      <c r="D93" s="327"/>
      <c r="E93" s="327"/>
      <c r="F93" s="327"/>
      <c r="G93" s="327"/>
      <c r="H93" s="327"/>
      <c r="I93" s="229">
        <v>95</v>
      </c>
      <c r="J93" s="157"/>
      <c r="K93" s="158"/>
    </row>
    <row r="94" spans="1:11" ht="14.1" customHeight="1" x14ac:dyDescent="0.2">
      <c r="A94" s="329" t="s">
        <v>79</v>
      </c>
      <c r="B94" s="329"/>
      <c r="C94" s="329"/>
      <c r="D94" s="327"/>
      <c r="E94" s="327"/>
      <c r="F94" s="327"/>
      <c r="G94" s="327"/>
      <c r="H94" s="327"/>
      <c r="I94" s="229">
        <v>6.03</v>
      </c>
      <c r="J94" s="157"/>
      <c r="K94" s="158"/>
    </row>
    <row r="95" spans="1:11" ht="14.1" customHeight="1" x14ac:dyDescent="0.2">
      <c r="A95" s="329" t="s">
        <v>77</v>
      </c>
      <c r="B95" s="329"/>
      <c r="C95" s="329"/>
      <c r="D95" s="327"/>
      <c r="E95" s="327"/>
      <c r="F95" s="327"/>
      <c r="G95" s="327"/>
      <c r="H95" s="327"/>
      <c r="I95" s="229">
        <v>204</v>
      </c>
      <c r="J95" s="157"/>
      <c r="K95" s="158"/>
    </row>
    <row r="96" spans="1:11" ht="14.1" customHeight="1" x14ac:dyDescent="0.2">
      <c r="A96" s="328" t="s">
        <v>78</v>
      </c>
      <c r="B96" s="328"/>
      <c r="C96" s="328"/>
      <c r="D96" s="327"/>
      <c r="E96" s="327"/>
      <c r="F96" s="327"/>
      <c r="G96" s="327"/>
      <c r="H96" s="327"/>
      <c r="I96" s="229"/>
      <c r="J96" s="157"/>
      <c r="K96" s="158"/>
    </row>
    <row r="97" spans="1:11" ht="14.1" customHeight="1" x14ac:dyDescent="0.2">
      <c r="A97" s="328" t="s">
        <v>165</v>
      </c>
      <c r="B97" s="328"/>
      <c r="C97" s="328"/>
      <c r="D97" s="327"/>
      <c r="E97" s="327"/>
      <c r="F97" s="327"/>
      <c r="G97" s="327"/>
      <c r="H97" s="327"/>
      <c r="I97" s="229">
        <v>390</v>
      </c>
      <c r="J97" s="157"/>
      <c r="K97" s="158"/>
    </row>
    <row r="98" spans="1:11" ht="14.1" customHeight="1" x14ac:dyDescent="0.2">
      <c r="A98" s="328" t="s">
        <v>164</v>
      </c>
      <c r="B98" s="328"/>
      <c r="C98" s="328"/>
      <c r="D98" s="327"/>
      <c r="E98" s="327"/>
      <c r="F98" s="327"/>
      <c r="G98" s="327"/>
      <c r="H98" s="327"/>
      <c r="I98" s="231">
        <v>50</v>
      </c>
      <c r="J98" s="157"/>
      <c r="K98" s="158"/>
    </row>
    <row r="99" spans="1:11" ht="14.1" customHeight="1" x14ac:dyDescent="0.2">
      <c r="A99" s="328" t="s">
        <v>26</v>
      </c>
      <c r="B99" s="328"/>
      <c r="C99" s="328"/>
      <c r="D99" s="327"/>
      <c r="E99" s="327"/>
      <c r="F99" s="327"/>
      <c r="G99" s="327"/>
      <c r="H99" s="327"/>
      <c r="I99" s="231">
        <v>135</v>
      </c>
      <c r="J99" s="157"/>
      <c r="K99" s="158"/>
    </row>
    <row r="100" spans="1:11" ht="5.25" customHeight="1" x14ac:dyDescent="0.2">
      <c r="A100" s="132"/>
      <c r="B100" s="132"/>
      <c r="C100" s="132"/>
      <c r="D100" s="132"/>
      <c r="E100" s="164"/>
      <c r="F100" s="132"/>
      <c r="G100" s="132"/>
      <c r="H100" s="132"/>
      <c r="I100" s="163"/>
      <c r="J100" s="104"/>
    </row>
    <row r="101" spans="1:11" x14ac:dyDescent="0.2">
      <c r="A101" s="197" t="s">
        <v>27</v>
      </c>
      <c r="B101" s="132"/>
      <c r="C101" s="132"/>
      <c r="D101" s="132"/>
      <c r="E101" s="164"/>
      <c r="F101" s="132"/>
      <c r="G101" s="132"/>
      <c r="H101" s="132"/>
      <c r="I101" s="163">
        <f>SUM(I91:I99)</f>
        <v>937.03</v>
      </c>
      <c r="J101" s="157"/>
      <c r="K101" s="158"/>
    </row>
    <row r="102" spans="1:11" x14ac:dyDescent="0.2">
      <c r="A102" s="197" t="s">
        <v>109</v>
      </c>
      <c r="B102" s="132"/>
      <c r="C102" s="132"/>
      <c r="D102" s="132"/>
      <c r="E102" s="164"/>
      <c r="F102" s="132"/>
      <c r="G102" s="132"/>
      <c r="H102" s="132"/>
      <c r="I102" s="163">
        <f>I101/C11</f>
        <v>3.1234333333333333</v>
      </c>
      <c r="J102" s="157"/>
      <c r="K102" s="158"/>
    </row>
    <row r="103" spans="1:11" x14ac:dyDescent="0.2">
      <c r="A103" s="197" t="s">
        <v>144</v>
      </c>
      <c r="B103" s="132"/>
      <c r="C103" s="132"/>
      <c r="D103" s="132"/>
      <c r="E103" s="164"/>
      <c r="F103" s="132"/>
      <c r="G103" s="132"/>
      <c r="H103" s="132"/>
      <c r="I103" s="163">
        <f>(I101-(0.25*I9))/C8</f>
        <v>3.2880636363636362</v>
      </c>
      <c r="J103" s="157"/>
      <c r="K103" s="158"/>
    </row>
    <row r="104" spans="1:11" x14ac:dyDescent="0.2">
      <c r="A104" s="132"/>
      <c r="B104" s="132"/>
      <c r="C104" s="132"/>
      <c r="D104" s="132"/>
      <c r="E104" s="164"/>
      <c r="F104" s="132"/>
      <c r="G104" s="132"/>
      <c r="H104" s="132"/>
      <c r="I104" s="163"/>
      <c r="J104" s="104"/>
    </row>
    <row r="105" spans="1:11" x14ac:dyDescent="0.2">
      <c r="A105" s="197" t="s">
        <v>29</v>
      </c>
      <c r="B105" s="132"/>
      <c r="C105" s="132"/>
      <c r="D105" s="132"/>
      <c r="E105" s="164"/>
      <c r="F105" s="132"/>
      <c r="G105" s="132"/>
      <c r="H105" s="132"/>
      <c r="I105" s="163">
        <f>I85+I101</f>
        <v>2865.7619999999997</v>
      </c>
      <c r="J105" s="157"/>
      <c r="K105" s="158"/>
    </row>
    <row r="106" spans="1:11" x14ac:dyDescent="0.2">
      <c r="A106" s="197" t="s">
        <v>110</v>
      </c>
      <c r="B106" s="132"/>
      <c r="C106" s="132"/>
      <c r="D106" s="132"/>
      <c r="E106" s="164"/>
      <c r="F106" s="132"/>
      <c r="G106" s="132"/>
      <c r="H106" s="132"/>
      <c r="I106" s="163">
        <f>I105/C11</f>
        <v>9.5525399999999987</v>
      </c>
      <c r="J106" s="157"/>
      <c r="K106" s="158"/>
    </row>
    <row r="107" spans="1:11" x14ac:dyDescent="0.2">
      <c r="A107" s="197" t="s">
        <v>111</v>
      </c>
      <c r="B107" s="132"/>
      <c r="C107" s="132"/>
      <c r="D107" s="132"/>
      <c r="E107" s="164"/>
      <c r="F107" s="132"/>
      <c r="G107" s="132"/>
      <c r="H107" s="132"/>
      <c r="I107" s="163">
        <f>(I105-I9)/C8</f>
        <v>9.9436799999999987</v>
      </c>
      <c r="J107" s="157"/>
      <c r="K107" s="158"/>
    </row>
    <row r="108" spans="1:11" x14ac:dyDescent="0.2">
      <c r="A108" s="132"/>
      <c r="B108" s="132"/>
      <c r="C108" s="132"/>
      <c r="D108" s="132"/>
      <c r="E108" s="164"/>
      <c r="F108" s="132"/>
      <c r="G108" s="132"/>
      <c r="H108" s="132"/>
      <c r="I108" s="163"/>
      <c r="J108" s="104"/>
    </row>
    <row r="109" spans="1:11" x14ac:dyDescent="0.2">
      <c r="A109" s="111" t="s">
        <v>31</v>
      </c>
      <c r="B109" s="111"/>
      <c r="C109" s="111"/>
      <c r="D109" s="111"/>
      <c r="E109" s="112"/>
      <c r="F109" s="111"/>
      <c r="G109" s="111"/>
      <c r="H109" s="111"/>
      <c r="I109" s="163">
        <f>I11-I105</f>
        <v>152.98800000000028</v>
      </c>
      <c r="J109" s="157"/>
      <c r="K109" s="158"/>
    </row>
    <row r="110" spans="1:11" x14ac:dyDescent="0.2">
      <c r="A110" s="107"/>
      <c r="B110" s="107"/>
      <c r="C110" s="107"/>
      <c r="D110" s="107"/>
      <c r="E110" s="108"/>
      <c r="F110" s="107"/>
      <c r="G110" s="107"/>
      <c r="H110" s="107"/>
      <c r="I110" s="109"/>
      <c r="J110" s="109"/>
    </row>
    <row r="111" spans="1:11" x14ac:dyDescent="0.2">
      <c r="A111" s="114" t="s">
        <v>92</v>
      </c>
      <c r="B111" s="114"/>
      <c r="C111" s="114"/>
      <c r="D111" s="114"/>
      <c r="E111" s="119"/>
      <c r="F111" s="114"/>
      <c r="G111" s="114"/>
      <c r="H111" s="114"/>
      <c r="I111" s="114"/>
      <c r="J111" s="114"/>
    </row>
    <row r="112" spans="1:11" s="118" customFormat="1" x14ac:dyDescent="0.2">
      <c r="A112" s="331" t="s">
        <v>134</v>
      </c>
      <c r="B112" s="332"/>
      <c r="C112" s="332"/>
      <c r="D112" s="332"/>
      <c r="E112" s="332"/>
      <c r="F112" s="332"/>
      <c r="G112" s="332"/>
      <c r="H112" s="332"/>
      <c r="I112" s="332"/>
      <c r="J112" s="134"/>
    </row>
    <row r="113" spans="1:10" s="118" customFormat="1" ht="14.25" x14ac:dyDescent="0.2">
      <c r="A113" s="331" t="s">
        <v>112</v>
      </c>
      <c r="B113" s="333"/>
      <c r="C113" s="333"/>
      <c r="D113" s="333"/>
      <c r="E113" s="333"/>
      <c r="F113" s="333"/>
      <c r="G113" s="333"/>
      <c r="H113" s="333"/>
      <c r="I113" s="333"/>
      <c r="J113" s="134"/>
    </row>
    <row r="114" spans="1:10" s="118" customFormat="1" x14ac:dyDescent="0.2">
      <c r="A114" s="334" t="s">
        <v>113</v>
      </c>
      <c r="B114" s="335"/>
      <c r="C114" s="335"/>
      <c r="D114" s="335"/>
      <c r="E114" s="335"/>
      <c r="F114" s="335"/>
      <c r="G114" s="335"/>
      <c r="H114" s="335"/>
      <c r="I114" s="335"/>
      <c r="J114" s="134"/>
    </row>
    <row r="115" spans="1:10" s="118" customFormat="1" x14ac:dyDescent="0.2">
      <c r="A115" s="334"/>
      <c r="B115" s="335"/>
      <c r="C115" s="335"/>
      <c r="D115" s="335"/>
      <c r="E115" s="335"/>
      <c r="F115" s="335"/>
      <c r="G115" s="335"/>
      <c r="H115" s="335"/>
      <c r="I115" s="335"/>
      <c r="J115" s="134"/>
    </row>
    <row r="116" spans="1:10" x14ac:dyDescent="0.2">
      <c r="A116" s="132"/>
      <c r="B116" s="111"/>
      <c r="C116" s="111"/>
      <c r="D116" s="111"/>
      <c r="E116" s="135" t="s">
        <v>114</v>
      </c>
      <c r="F116" s="111"/>
      <c r="G116" s="111"/>
      <c r="H116" s="111"/>
      <c r="I116" s="111"/>
      <c r="J116" s="111"/>
    </row>
    <row r="117" spans="1:10" x14ac:dyDescent="0.2">
      <c r="A117" s="132"/>
      <c r="B117" s="111"/>
      <c r="C117" s="111"/>
      <c r="D117" s="111"/>
      <c r="E117" s="112"/>
      <c r="F117" s="111"/>
      <c r="G117" s="111"/>
      <c r="H117" s="111"/>
      <c r="I117" s="111"/>
      <c r="J117" s="111"/>
    </row>
    <row r="118" spans="1:10" x14ac:dyDescent="0.2">
      <c r="A118" s="135" t="s">
        <v>66</v>
      </c>
      <c r="B118" s="111"/>
      <c r="C118" s="136" t="s">
        <v>70</v>
      </c>
      <c r="D118" s="111"/>
      <c r="E118" s="112" t="s">
        <v>68</v>
      </c>
      <c r="F118" s="111"/>
      <c r="G118" s="136" t="s">
        <v>69</v>
      </c>
      <c r="H118" s="111"/>
      <c r="I118" s="111"/>
      <c r="J118" s="111"/>
    </row>
    <row r="119" spans="1:10" x14ac:dyDescent="0.2">
      <c r="A119" s="132"/>
      <c r="B119" s="111"/>
      <c r="C119" s="137">
        <v>0.1</v>
      </c>
      <c r="D119" s="111"/>
      <c r="E119" s="112"/>
      <c r="F119" s="111"/>
      <c r="G119" s="137">
        <v>0.1</v>
      </c>
      <c r="H119" s="111"/>
      <c r="I119" s="111"/>
      <c r="J119" s="111"/>
    </row>
    <row r="120" spans="1:10" x14ac:dyDescent="0.2">
      <c r="A120" s="111"/>
      <c r="B120" s="111"/>
      <c r="C120" s="138"/>
      <c r="D120" s="107"/>
      <c r="E120" s="106" t="s">
        <v>67</v>
      </c>
      <c r="F120" s="107"/>
      <c r="G120" s="138"/>
      <c r="H120" s="111"/>
      <c r="I120" s="111"/>
      <c r="J120" s="111"/>
    </row>
    <row r="121" spans="1:10" x14ac:dyDescent="0.2">
      <c r="A121" s="139" t="s">
        <v>49</v>
      </c>
      <c r="B121" s="111"/>
      <c r="C121" s="140">
        <f>E121*(1-C119)</f>
        <v>247.5</v>
      </c>
      <c r="D121" s="141"/>
      <c r="E121" s="142">
        <f>C8</f>
        <v>275</v>
      </c>
      <c r="F121" s="141"/>
      <c r="G121" s="143">
        <f>E121*(1+G119)</f>
        <v>302.5</v>
      </c>
      <c r="H121" s="111"/>
      <c r="I121" s="111"/>
      <c r="J121" s="111"/>
    </row>
    <row r="122" spans="1:10" ht="4.5" customHeight="1" x14ac:dyDescent="0.2">
      <c r="A122" s="111"/>
      <c r="B122" s="111"/>
      <c r="C122" s="111"/>
      <c r="D122" s="111"/>
      <c r="E122" s="112"/>
      <c r="F122" s="111"/>
      <c r="G122" s="111"/>
      <c r="H122" s="111"/>
      <c r="I122" s="111"/>
      <c r="J122" s="111"/>
    </row>
    <row r="123" spans="1:10" x14ac:dyDescent="0.2">
      <c r="A123" s="111" t="s">
        <v>71</v>
      </c>
      <c r="B123" s="111"/>
      <c r="C123" s="144">
        <f>($I$85-(0.75*$I$9))/C121</f>
        <v>7.3951292929292931</v>
      </c>
      <c r="D123" s="111"/>
      <c r="E123" s="144">
        <f>($I$85-(0.75*$I$9))/E121</f>
        <v>6.6556163636363639</v>
      </c>
      <c r="F123" s="111"/>
      <c r="G123" s="144">
        <f>($I$85-(0.75*$I$9))/G121</f>
        <v>6.0505603305785121</v>
      </c>
      <c r="H123" s="111"/>
      <c r="I123" s="111"/>
      <c r="J123" s="111"/>
    </row>
    <row r="124" spans="1:10" ht="4.5" customHeight="1" x14ac:dyDescent="0.2">
      <c r="A124" s="111"/>
      <c r="B124" s="111"/>
      <c r="C124" s="111"/>
      <c r="D124" s="111"/>
      <c r="E124" s="112"/>
      <c r="F124" s="111"/>
      <c r="G124" s="111"/>
      <c r="H124" s="111"/>
      <c r="I124" s="111"/>
      <c r="J124" s="111"/>
    </row>
    <row r="125" spans="1:10" x14ac:dyDescent="0.2">
      <c r="A125" s="111" t="s">
        <v>72</v>
      </c>
      <c r="B125" s="111"/>
      <c r="C125" s="144">
        <f>($I$101-0.25*$I$9)/C121</f>
        <v>3.6534040404040402</v>
      </c>
      <c r="D125" s="111"/>
      <c r="E125" s="144">
        <f>($I$101-0.25*$I$9)/E121</f>
        <v>3.2880636363636362</v>
      </c>
      <c r="F125" s="111"/>
      <c r="G125" s="144">
        <f>($I$101-0.25*$I$9)/G121</f>
        <v>2.9891487603305786</v>
      </c>
      <c r="H125" s="111"/>
      <c r="I125" s="111"/>
      <c r="J125" s="111"/>
    </row>
    <row r="126" spans="1:10" ht="3.75" customHeight="1" x14ac:dyDescent="0.2">
      <c r="A126" s="111"/>
      <c r="B126" s="111"/>
      <c r="C126" s="111"/>
      <c r="D126" s="111"/>
      <c r="E126" s="112"/>
      <c r="F126" s="111"/>
      <c r="G126" s="111"/>
      <c r="H126" s="111"/>
      <c r="I126" s="111"/>
      <c r="J126" s="111"/>
    </row>
    <row r="127" spans="1:10" x14ac:dyDescent="0.2">
      <c r="A127" s="111" t="s">
        <v>73</v>
      </c>
      <c r="B127" s="111"/>
      <c r="C127" s="144">
        <f>($I$105-$I$9)/C121</f>
        <v>11.048533333333332</v>
      </c>
      <c r="D127" s="111"/>
      <c r="E127" s="144">
        <f>($I$105-$I$9)/E121</f>
        <v>9.9436799999999987</v>
      </c>
      <c r="F127" s="111"/>
      <c r="G127" s="144">
        <f>($I$105-$I$9)/G121</f>
        <v>9.0397090909090902</v>
      </c>
      <c r="H127" s="111"/>
      <c r="I127" s="111"/>
      <c r="J127" s="111"/>
    </row>
    <row r="128" spans="1:10" ht="5.25" customHeight="1" x14ac:dyDescent="0.2">
      <c r="A128" s="114"/>
      <c r="B128" s="114"/>
      <c r="C128" s="114"/>
      <c r="D128" s="114"/>
      <c r="E128" s="119"/>
      <c r="F128" s="114"/>
      <c r="G128" s="114"/>
      <c r="H128" s="114"/>
      <c r="I128" s="114"/>
      <c r="J128" s="111"/>
    </row>
    <row r="129" spans="1:10" x14ac:dyDescent="0.2">
      <c r="A129" s="111"/>
      <c r="B129" s="111"/>
      <c r="C129" s="111"/>
      <c r="D129" s="111"/>
      <c r="E129" s="112"/>
      <c r="F129" s="111"/>
      <c r="G129" s="111"/>
      <c r="H129" s="111"/>
      <c r="I129" s="111"/>
      <c r="J129" s="111"/>
    </row>
    <row r="130" spans="1:10" x14ac:dyDescent="0.2">
      <c r="A130" s="111"/>
      <c r="B130" s="111"/>
      <c r="C130" s="107"/>
      <c r="D130" s="107"/>
      <c r="E130" s="108" t="s">
        <v>49</v>
      </c>
      <c r="F130" s="107"/>
      <c r="G130" s="107"/>
      <c r="H130" s="111"/>
      <c r="I130" s="111"/>
      <c r="J130" s="111"/>
    </row>
    <row r="131" spans="1:10" x14ac:dyDescent="0.2">
      <c r="A131" s="139" t="s">
        <v>67</v>
      </c>
      <c r="B131" s="111"/>
      <c r="C131" s="145">
        <f>E131*(1-C119)</f>
        <v>9.4500000000000011</v>
      </c>
      <c r="D131" s="141"/>
      <c r="E131" s="146">
        <f>G8</f>
        <v>10.5</v>
      </c>
      <c r="F131" s="141"/>
      <c r="G131" s="145">
        <f>E131*(1+G119)</f>
        <v>11.55</v>
      </c>
      <c r="H131" s="111"/>
      <c r="I131" s="111"/>
      <c r="J131" s="111"/>
    </row>
    <row r="132" spans="1:10" ht="4.5" customHeight="1" x14ac:dyDescent="0.2">
      <c r="A132" s="111"/>
      <c r="B132" s="111"/>
      <c r="C132" s="111"/>
      <c r="D132" s="111"/>
      <c r="E132" s="112"/>
      <c r="F132" s="111"/>
      <c r="G132" s="111"/>
      <c r="H132" s="111"/>
      <c r="I132" s="111"/>
      <c r="J132" s="111"/>
    </row>
    <row r="133" spans="1:10" x14ac:dyDescent="0.2">
      <c r="A133" s="111" t="s">
        <v>71</v>
      </c>
      <c r="B133" s="111"/>
      <c r="C133" s="147">
        <f>($I$85-0.75*$I$9)/C131</f>
        <v>193.68195767195763</v>
      </c>
      <c r="D133" s="111"/>
      <c r="E133" s="147">
        <f>($I$85-0.75*$I$9)/E131</f>
        <v>174.31376190476189</v>
      </c>
      <c r="F133" s="111"/>
      <c r="G133" s="147">
        <f>($I$85-0.75*$I$9)/G131</f>
        <v>158.46705627705626</v>
      </c>
      <c r="H133" s="111"/>
      <c r="I133" s="111"/>
      <c r="J133" s="111"/>
    </row>
    <row r="134" spans="1:10" ht="3" customHeight="1" x14ac:dyDescent="0.2">
      <c r="A134" s="111"/>
      <c r="B134" s="111"/>
      <c r="C134" s="111"/>
      <c r="D134" s="111"/>
      <c r="E134" s="112"/>
      <c r="F134" s="111"/>
      <c r="G134" s="111"/>
      <c r="H134" s="111"/>
      <c r="I134" s="111"/>
      <c r="J134" s="111"/>
    </row>
    <row r="135" spans="1:10" x14ac:dyDescent="0.2">
      <c r="A135" s="111" t="s">
        <v>72</v>
      </c>
      <c r="B135" s="111"/>
      <c r="C135" s="147">
        <f>($I$101-0.25*$I$9)/C131</f>
        <v>95.684391534391523</v>
      </c>
      <c r="D135" s="111"/>
      <c r="E135" s="147">
        <f>($I$101-0.25*$I$9)/E131</f>
        <v>86.115952380952379</v>
      </c>
      <c r="F135" s="111"/>
      <c r="G135" s="147">
        <f>($I$101-0.25*$I$9)/G131</f>
        <v>78.287229437229428</v>
      </c>
      <c r="H135" s="111"/>
      <c r="I135" s="111"/>
      <c r="J135" s="111"/>
    </row>
    <row r="136" spans="1:10" ht="3.75" customHeight="1" x14ac:dyDescent="0.2">
      <c r="A136" s="111"/>
      <c r="B136" s="111"/>
      <c r="C136" s="111"/>
      <c r="D136" s="111"/>
      <c r="E136" s="112"/>
      <c r="F136" s="111"/>
      <c r="G136" s="111"/>
      <c r="H136" s="111"/>
      <c r="I136" s="111"/>
      <c r="J136" s="111"/>
    </row>
    <row r="137" spans="1:10" x14ac:dyDescent="0.2">
      <c r="A137" s="111" t="s">
        <v>73</v>
      </c>
      <c r="B137" s="111"/>
      <c r="C137" s="147">
        <f>($I$105-$I$9)/C131</f>
        <v>289.36634920634913</v>
      </c>
      <c r="D137" s="111"/>
      <c r="E137" s="147">
        <f>($I$105-$I$9)/E131</f>
        <v>260.42971428571428</v>
      </c>
      <c r="F137" s="111"/>
      <c r="G137" s="147">
        <f>($I$105-$I$9)/G131</f>
        <v>236.75428571428569</v>
      </c>
      <c r="H137" s="111"/>
      <c r="I137" s="111"/>
      <c r="J137" s="111"/>
    </row>
    <row r="138" spans="1:10" ht="5.25" customHeight="1" x14ac:dyDescent="0.2">
      <c r="A138" s="111"/>
      <c r="B138" s="111"/>
      <c r="C138" s="111"/>
      <c r="D138" s="111"/>
      <c r="E138" s="112"/>
      <c r="F138" s="111"/>
      <c r="G138" s="111"/>
      <c r="H138" s="111"/>
      <c r="I138" s="111"/>
      <c r="J138" s="111"/>
    </row>
    <row r="139" spans="1:10" x14ac:dyDescent="0.2">
      <c r="A139" s="107"/>
      <c r="B139" s="107"/>
      <c r="C139" s="107"/>
      <c r="D139" s="107"/>
      <c r="E139" s="108"/>
      <c r="F139" s="107"/>
      <c r="G139" s="107"/>
      <c r="H139" s="107"/>
      <c r="I139" s="107"/>
      <c r="J139" s="111"/>
    </row>
    <row r="140" spans="1:10" x14ac:dyDescent="0.2">
      <c r="A140" s="111"/>
      <c r="B140" s="111"/>
      <c r="C140" s="111"/>
      <c r="D140" s="111"/>
      <c r="E140" s="112"/>
      <c r="F140" s="111"/>
      <c r="G140" s="111"/>
      <c r="H140" s="111"/>
      <c r="I140" s="111"/>
      <c r="J140" s="111"/>
    </row>
    <row r="141" spans="1:10" x14ac:dyDescent="0.2">
      <c r="A141" s="148" t="s">
        <v>76</v>
      </c>
      <c r="B141" s="111"/>
      <c r="C141" s="330"/>
      <c r="D141" s="330"/>
      <c r="E141" s="330"/>
      <c r="F141" s="113"/>
      <c r="G141" s="113"/>
      <c r="H141" s="111"/>
      <c r="I141" s="111"/>
      <c r="J141" s="111"/>
    </row>
    <row r="142" spans="1:10" x14ac:dyDescent="0.2">
      <c r="A142" s="148" t="s">
        <v>74</v>
      </c>
      <c r="B142" s="111"/>
      <c r="C142" s="330"/>
      <c r="D142" s="330"/>
      <c r="E142" s="330"/>
      <c r="F142" s="330"/>
      <c r="G142" s="330"/>
      <c r="H142" s="111"/>
      <c r="I142" s="111"/>
      <c r="J142" s="111"/>
    </row>
    <row r="143" spans="1:10" x14ac:dyDescent="0.2">
      <c r="A143" s="148" t="s">
        <v>75</v>
      </c>
      <c r="B143" s="111"/>
      <c r="C143" s="330"/>
      <c r="D143" s="330"/>
      <c r="E143" s="330"/>
      <c r="F143" s="330"/>
      <c r="G143" s="330"/>
      <c r="H143" s="111"/>
      <c r="I143" s="111"/>
      <c r="J143" s="111"/>
    </row>
    <row r="144" spans="1:10" x14ac:dyDescent="0.2">
      <c r="A144" s="111"/>
      <c r="B144" s="111"/>
      <c r="C144" s="330"/>
      <c r="D144" s="330"/>
      <c r="E144" s="330"/>
      <c r="F144" s="330"/>
      <c r="G144" s="330"/>
      <c r="H144" s="111"/>
      <c r="I144" s="111"/>
      <c r="J144" s="111"/>
    </row>
    <row r="145" spans="1:10" x14ac:dyDescent="0.2">
      <c r="A145" s="111"/>
      <c r="B145" s="111"/>
      <c r="C145" s="330"/>
      <c r="D145" s="330"/>
      <c r="E145" s="330"/>
      <c r="F145" s="330"/>
      <c r="G145" s="330"/>
      <c r="H145" s="111"/>
      <c r="I145" s="111"/>
      <c r="J145" s="111"/>
    </row>
    <row r="146" spans="1:10" x14ac:dyDescent="0.2">
      <c r="A146" s="111"/>
      <c r="B146" s="111"/>
      <c r="C146" s="111"/>
      <c r="D146" s="111"/>
      <c r="E146" s="112"/>
      <c r="F146" s="111"/>
      <c r="G146" s="111"/>
      <c r="H146" s="111"/>
      <c r="I146" s="111"/>
      <c r="J146" s="111"/>
    </row>
  </sheetData>
  <sheetProtection sheet="1" objects="1" scenarios="1"/>
  <mergeCells count="27">
    <mergeCell ref="C143:G143"/>
    <mergeCell ref="C144:G144"/>
    <mergeCell ref="C145:G145"/>
    <mergeCell ref="A99:C99"/>
    <mergeCell ref="D99:H99"/>
    <mergeCell ref="A112:I112"/>
    <mergeCell ref="A113:I113"/>
    <mergeCell ref="A115:I115"/>
    <mergeCell ref="C141:E141"/>
    <mergeCell ref="A114:I114"/>
    <mergeCell ref="A97:C97"/>
    <mergeCell ref="D97:H97"/>
    <mergeCell ref="A98:C98"/>
    <mergeCell ref="D98:H98"/>
    <mergeCell ref="C142:G142"/>
    <mergeCell ref="A94:C94"/>
    <mergeCell ref="D94:H94"/>
    <mergeCell ref="A95:C95"/>
    <mergeCell ref="D95:H95"/>
    <mergeCell ref="A96:C96"/>
    <mergeCell ref="D96:H96"/>
    <mergeCell ref="A1:J1"/>
    <mergeCell ref="C83:H83"/>
    <mergeCell ref="A92:C92"/>
    <mergeCell ref="D92:H92"/>
    <mergeCell ref="A93:C93"/>
    <mergeCell ref="D93:H93"/>
  </mergeCells>
  <pageMargins left="1.25" right="0.75" top="1" bottom="0.75" header="0.5" footer="0.5"/>
  <pageSetup scale="72" firstPageNumber="51" orientation="portrait" useFirstPageNumber="1" r:id="rId1"/>
  <headerFooter alignWithMargins="0">
    <oddFooter>&amp;L&amp;A&amp;CUniversity of Idaho&amp;RAERS Dept</oddFooter>
  </headerFooter>
  <rowBreaks count="1" manualBreakCount="1">
    <brk id="74" max="11" man="1"/>
  </rowBreaks>
  <ignoredErrors>
    <ignoredError sqref="C11"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5"/>
  <sheetViews>
    <sheetView zoomScaleNormal="100" workbookViewId="0">
      <selection sqref="A1:J1"/>
    </sheetView>
  </sheetViews>
  <sheetFormatPr defaultRowHeight="12.75" x14ac:dyDescent="0.2"/>
  <cols>
    <col min="1" max="1" width="27" customWidth="1"/>
    <col min="2" max="2" width="2" customWidth="1"/>
    <col min="3" max="3" width="11.7109375" customWidth="1"/>
    <col min="4" max="4" width="1.140625" customWidth="1"/>
    <col min="5" max="5" width="10.7109375" style="1" customWidth="1"/>
    <col min="6" max="6" width="1.5703125" customWidth="1"/>
    <col min="7" max="7" width="10.7109375" customWidth="1"/>
    <col min="8" max="8" width="1.7109375" customWidth="1"/>
    <col min="9" max="9" width="16.7109375" style="8" customWidth="1"/>
    <col min="10" max="10" width="1.5703125" customWidth="1"/>
    <col min="11" max="11" width="1" customWidth="1"/>
    <col min="12" max="12" width="10.28515625" customWidth="1"/>
  </cols>
  <sheetData>
    <row r="1" spans="1:14" ht="30" customHeight="1" x14ac:dyDescent="0.2">
      <c r="A1" s="318" t="s">
        <v>298</v>
      </c>
      <c r="B1" s="318"/>
      <c r="C1" s="318"/>
      <c r="D1" s="318"/>
      <c r="E1" s="318"/>
      <c r="F1" s="318"/>
      <c r="G1" s="318"/>
      <c r="H1" s="318"/>
      <c r="I1" s="318"/>
      <c r="J1" s="318"/>
      <c r="L1" s="259" t="s">
        <v>295</v>
      </c>
    </row>
    <row r="2" spans="1:14" ht="3.75" customHeight="1" x14ac:dyDescent="0.2">
      <c r="A2" s="3"/>
      <c r="B2" s="3"/>
      <c r="C2" s="3"/>
      <c r="D2" s="3"/>
      <c r="E2" s="4"/>
      <c r="F2" s="3"/>
      <c r="G2" s="3"/>
      <c r="H2" s="3"/>
      <c r="I2" s="7"/>
      <c r="J2" s="3"/>
    </row>
    <row r="3" spans="1:14" ht="15" x14ac:dyDescent="0.2">
      <c r="A3" s="32"/>
      <c r="B3" s="32"/>
      <c r="C3" s="33" t="s">
        <v>2</v>
      </c>
      <c r="D3" s="34"/>
      <c r="E3" s="35"/>
      <c r="F3" s="34"/>
      <c r="G3" s="34" t="s">
        <v>5</v>
      </c>
      <c r="H3" s="34"/>
      <c r="I3" s="10" t="s">
        <v>8</v>
      </c>
      <c r="J3" s="2"/>
      <c r="L3" s="8"/>
      <c r="M3" s="8"/>
      <c r="N3" s="8"/>
    </row>
    <row r="4" spans="1:14" ht="15" x14ac:dyDescent="0.2">
      <c r="A4" s="36" t="s">
        <v>1</v>
      </c>
      <c r="B4" s="32"/>
      <c r="C4" s="33" t="s">
        <v>3</v>
      </c>
      <c r="D4" s="34"/>
      <c r="E4" s="35" t="s">
        <v>4</v>
      </c>
      <c r="F4" s="34"/>
      <c r="G4" s="34" t="s">
        <v>6</v>
      </c>
      <c r="H4" s="34"/>
      <c r="I4" s="10" t="s">
        <v>7</v>
      </c>
      <c r="J4" s="2"/>
      <c r="L4" s="8"/>
      <c r="M4" s="8"/>
      <c r="N4" s="8"/>
    </row>
    <row r="5" spans="1:14" ht="5.25" customHeight="1" x14ac:dyDescent="0.2">
      <c r="A5" s="21"/>
      <c r="B5" s="13"/>
      <c r="C5" s="13"/>
      <c r="D5" s="13"/>
      <c r="E5" s="14"/>
      <c r="F5" s="13"/>
      <c r="G5" s="13"/>
      <c r="H5" s="13"/>
      <c r="I5" s="5"/>
      <c r="J5" s="5"/>
      <c r="L5" s="8"/>
      <c r="M5" s="8"/>
      <c r="N5" s="8"/>
    </row>
    <row r="6" spans="1:14" x14ac:dyDescent="0.2">
      <c r="A6" s="29" t="s">
        <v>0</v>
      </c>
      <c r="B6" s="275"/>
      <c r="C6" s="275"/>
      <c r="D6" s="275"/>
      <c r="E6" s="12"/>
      <c r="F6" s="275"/>
      <c r="G6" s="275"/>
      <c r="H6" s="275"/>
      <c r="I6" s="2"/>
      <c r="J6" s="2"/>
      <c r="L6" s="8"/>
      <c r="M6" s="8"/>
      <c r="N6" s="8"/>
    </row>
    <row r="7" spans="1:14" x14ac:dyDescent="0.2">
      <c r="A7" s="74" t="s">
        <v>9</v>
      </c>
      <c r="B7" s="75"/>
      <c r="C7" s="276">
        <v>385</v>
      </c>
      <c r="D7" s="75"/>
      <c r="E7" s="76" t="s">
        <v>10</v>
      </c>
      <c r="F7" s="75"/>
      <c r="G7" s="219">
        <v>7.25</v>
      </c>
      <c r="H7" s="75"/>
      <c r="I7" s="78">
        <f>C7*G7</f>
        <v>2791.25</v>
      </c>
      <c r="J7" s="68"/>
      <c r="L7" s="69"/>
      <c r="M7" s="69"/>
      <c r="N7" s="8"/>
    </row>
    <row r="8" spans="1:14" ht="6.75" customHeight="1" x14ac:dyDescent="0.2">
      <c r="A8" s="75"/>
      <c r="B8" s="75"/>
      <c r="C8" s="75"/>
      <c r="D8" s="75"/>
      <c r="E8" s="79"/>
      <c r="F8" s="75"/>
      <c r="G8" s="80"/>
      <c r="H8" s="75"/>
      <c r="I8" s="78"/>
      <c r="J8" s="68"/>
      <c r="L8" s="69"/>
      <c r="M8" s="69"/>
      <c r="N8" s="69"/>
    </row>
    <row r="9" spans="1:14" x14ac:dyDescent="0.2">
      <c r="A9" s="29" t="s">
        <v>11</v>
      </c>
      <c r="B9" s="269"/>
      <c r="C9" s="269"/>
      <c r="D9" s="269"/>
      <c r="E9" s="82"/>
      <c r="F9" s="269"/>
      <c r="G9" s="83"/>
      <c r="H9" s="269"/>
      <c r="I9" s="84"/>
      <c r="J9" s="2"/>
      <c r="L9" s="8"/>
      <c r="M9" s="8"/>
      <c r="N9" s="8"/>
    </row>
    <row r="10" spans="1:14" ht="6.75" customHeight="1" x14ac:dyDescent="0.2">
      <c r="A10" s="269"/>
      <c r="B10" s="269"/>
      <c r="C10" s="269"/>
      <c r="D10" s="269"/>
      <c r="E10" s="82"/>
      <c r="F10" s="269"/>
      <c r="G10" s="83"/>
      <c r="H10" s="269"/>
      <c r="I10" s="84"/>
      <c r="J10" s="2"/>
      <c r="L10" s="8"/>
      <c r="M10" s="8"/>
      <c r="N10" s="8"/>
    </row>
    <row r="11" spans="1:14" x14ac:dyDescent="0.2">
      <c r="A11" s="192" t="s">
        <v>12</v>
      </c>
      <c r="B11" s="269"/>
      <c r="C11" s="269"/>
      <c r="D11" s="269"/>
      <c r="E11" s="82"/>
      <c r="F11" s="269"/>
      <c r="G11" s="83"/>
      <c r="H11" s="269"/>
      <c r="I11" s="85">
        <f>SUM(I12:I13)</f>
        <v>289.8</v>
      </c>
      <c r="J11" s="2"/>
      <c r="L11" s="8"/>
      <c r="M11" s="8"/>
      <c r="N11" s="8"/>
    </row>
    <row r="12" spans="1:14" x14ac:dyDescent="0.2">
      <c r="A12" s="268" t="s">
        <v>166</v>
      </c>
      <c r="B12" s="269"/>
      <c r="C12" s="268">
        <v>21</v>
      </c>
      <c r="D12" s="269"/>
      <c r="E12" s="73" t="s">
        <v>10</v>
      </c>
      <c r="F12" s="269"/>
      <c r="G12" s="218">
        <v>12.1</v>
      </c>
      <c r="H12" s="269"/>
      <c r="I12" s="84">
        <f>C12*G12</f>
        <v>254.1</v>
      </c>
      <c r="J12" s="2"/>
      <c r="L12" s="8"/>
      <c r="M12" s="8"/>
      <c r="N12" s="8"/>
    </row>
    <row r="13" spans="1:14" x14ac:dyDescent="0.2">
      <c r="A13" s="268" t="s">
        <v>145</v>
      </c>
      <c r="B13" s="269"/>
      <c r="C13" s="268">
        <v>21</v>
      </c>
      <c r="D13" s="269"/>
      <c r="E13" s="73" t="s">
        <v>10</v>
      </c>
      <c r="F13" s="269"/>
      <c r="G13" s="218">
        <v>1.7</v>
      </c>
      <c r="H13" s="269"/>
      <c r="I13" s="84">
        <f>C13*G13</f>
        <v>35.699999999999996</v>
      </c>
      <c r="J13" s="2"/>
      <c r="L13" s="8"/>
      <c r="M13" s="8"/>
      <c r="N13" s="8"/>
    </row>
    <row r="14" spans="1:14" ht="7.5" customHeight="1" x14ac:dyDescent="0.2">
      <c r="A14" s="269"/>
      <c r="B14" s="269"/>
      <c r="C14" s="269"/>
      <c r="D14" s="269"/>
      <c r="E14" s="82"/>
      <c r="F14" s="269"/>
      <c r="G14" s="221"/>
      <c r="H14" s="269"/>
      <c r="I14" s="84"/>
      <c r="J14" s="2"/>
      <c r="L14" s="8"/>
      <c r="M14" s="8"/>
      <c r="N14" s="8"/>
    </row>
    <row r="15" spans="1:14" x14ac:dyDescent="0.2">
      <c r="A15" s="192" t="s">
        <v>13</v>
      </c>
      <c r="B15" s="269"/>
      <c r="C15" s="269"/>
      <c r="D15" s="269"/>
      <c r="E15" s="82"/>
      <c r="F15" s="269"/>
      <c r="G15" s="221"/>
      <c r="H15" s="269"/>
      <c r="I15" s="85">
        <f>SUM(I16:I22)</f>
        <v>414</v>
      </c>
      <c r="J15" s="2"/>
      <c r="L15" s="8"/>
      <c r="M15" s="8"/>
      <c r="N15" s="8"/>
    </row>
    <row r="16" spans="1:14" x14ac:dyDescent="0.2">
      <c r="A16" s="268" t="s">
        <v>146</v>
      </c>
      <c r="B16" s="269"/>
      <c r="C16" s="268">
        <v>135</v>
      </c>
      <c r="D16" s="269"/>
      <c r="E16" s="73" t="s">
        <v>32</v>
      </c>
      <c r="F16" s="269"/>
      <c r="G16" s="218">
        <v>0.55000000000000004</v>
      </c>
      <c r="H16" s="269"/>
      <c r="I16" s="84">
        <f t="shared" ref="I16:I22" si="0">C16*G16</f>
        <v>74.25</v>
      </c>
      <c r="J16" s="2"/>
      <c r="L16" s="8"/>
      <c r="M16" s="8"/>
      <c r="N16" s="8"/>
    </row>
    <row r="17" spans="1:14" x14ac:dyDescent="0.2">
      <c r="A17" s="268" t="s">
        <v>147</v>
      </c>
      <c r="B17" s="269"/>
      <c r="C17" s="268">
        <v>160</v>
      </c>
      <c r="D17" s="269"/>
      <c r="E17" s="73" t="s">
        <v>32</v>
      </c>
      <c r="F17" s="269"/>
      <c r="G17" s="218">
        <v>0.53</v>
      </c>
      <c r="H17" s="269"/>
      <c r="I17" s="84">
        <f t="shared" si="0"/>
        <v>84.800000000000011</v>
      </c>
      <c r="J17" s="2"/>
      <c r="L17" s="8"/>
      <c r="M17" s="8"/>
      <c r="N17" s="8"/>
    </row>
    <row r="18" spans="1:14" x14ac:dyDescent="0.2">
      <c r="A18" s="268" t="s">
        <v>14</v>
      </c>
      <c r="B18" s="269"/>
      <c r="C18" s="268">
        <v>195</v>
      </c>
      <c r="D18" s="269"/>
      <c r="E18" s="73" t="s">
        <v>32</v>
      </c>
      <c r="F18" s="269"/>
      <c r="G18" s="218">
        <v>0.44</v>
      </c>
      <c r="H18" s="269"/>
      <c r="I18" s="86">
        <f t="shared" si="0"/>
        <v>85.8</v>
      </c>
      <c r="J18" s="2"/>
      <c r="L18" s="8"/>
      <c r="M18" s="8"/>
      <c r="N18" s="8"/>
    </row>
    <row r="19" spans="1:14" x14ac:dyDescent="0.2">
      <c r="A19" s="268" t="s">
        <v>15</v>
      </c>
      <c r="B19" s="269"/>
      <c r="C19" s="268">
        <v>85</v>
      </c>
      <c r="D19" s="269"/>
      <c r="E19" s="73" t="s">
        <v>32</v>
      </c>
      <c r="F19" s="269"/>
      <c r="G19" s="218">
        <v>0.27</v>
      </c>
      <c r="H19" s="269"/>
      <c r="I19" s="86">
        <f t="shared" si="0"/>
        <v>22.950000000000003</v>
      </c>
      <c r="J19" s="2"/>
      <c r="L19" s="8"/>
      <c r="M19" s="8"/>
      <c r="N19" s="8"/>
    </row>
    <row r="20" spans="1:14" x14ac:dyDescent="0.2">
      <c r="A20" s="268" t="s">
        <v>16</v>
      </c>
      <c r="B20" s="269"/>
      <c r="C20" s="268">
        <v>100</v>
      </c>
      <c r="D20" s="269"/>
      <c r="E20" s="73" t="s">
        <v>32</v>
      </c>
      <c r="F20" s="269"/>
      <c r="G20" s="218">
        <v>0.73</v>
      </c>
      <c r="H20" s="269"/>
      <c r="I20" s="86">
        <f t="shared" si="0"/>
        <v>73</v>
      </c>
      <c r="J20" s="2"/>
      <c r="L20" s="8"/>
      <c r="M20" s="8"/>
      <c r="N20" s="8"/>
    </row>
    <row r="21" spans="1:14" x14ac:dyDescent="0.2">
      <c r="A21" s="268" t="s">
        <v>102</v>
      </c>
      <c r="B21" s="269"/>
      <c r="C21" s="268">
        <v>60</v>
      </c>
      <c r="D21" s="269"/>
      <c r="E21" s="73" t="s">
        <v>32</v>
      </c>
      <c r="F21" s="269"/>
      <c r="G21" s="218">
        <v>0.72</v>
      </c>
      <c r="H21" s="269"/>
      <c r="I21" s="86">
        <f t="shared" si="0"/>
        <v>43.199999999999996</v>
      </c>
      <c r="J21" s="2"/>
      <c r="L21" s="8"/>
      <c r="M21" s="8"/>
      <c r="N21" s="8"/>
    </row>
    <row r="22" spans="1:14" x14ac:dyDescent="0.2">
      <c r="A22" s="268" t="s">
        <v>148</v>
      </c>
      <c r="B22" s="269"/>
      <c r="C22" s="268">
        <v>1</v>
      </c>
      <c r="D22" s="269"/>
      <c r="E22" s="73" t="s">
        <v>151</v>
      </c>
      <c r="F22" s="269"/>
      <c r="G22" s="218">
        <v>30</v>
      </c>
      <c r="H22" s="269"/>
      <c r="I22" s="86">
        <f t="shared" si="0"/>
        <v>30</v>
      </c>
      <c r="J22" s="2"/>
      <c r="L22" s="8"/>
      <c r="M22" s="8"/>
      <c r="N22" s="8"/>
    </row>
    <row r="23" spans="1:14" ht="6" customHeight="1" x14ac:dyDescent="0.2">
      <c r="A23" s="269"/>
      <c r="B23" s="269"/>
      <c r="C23" s="269"/>
      <c r="D23" s="269"/>
      <c r="E23" s="82"/>
      <c r="F23" s="269"/>
      <c r="G23" s="221"/>
      <c r="H23" s="269"/>
      <c r="I23" s="86"/>
      <c r="J23" s="2"/>
      <c r="L23" s="8"/>
      <c r="M23" s="8"/>
      <c r="N23" s="8"/>
    </row>
    <row r="24" spans="1:14" x14ac:dyDescent="0.2">
      <c r="A24" s="192" t="s">
        <v>17</v>
      </c>
      <c r="B24" s="269"/>
      <c r="C24" s="269"/>
      <c r="D24" s="269"/>
      <c r="E24" s="82"/>
      <c r="F24" s="269"/>
      <c r="G24" s="221"/>
      <c r="H24" s="269"/>
      <c r="I24" s="87">
        <f>SUM(I25:I39)</f>
        <v>267.2955</v>
      </c>
      <c r="J24" s="2"/>
      <c r="L24" s="8"/>
      <c r="M24" s="8"/>
      <c r="N24" s="8"/>
    </row>
    <row r="25" spans="1:14" x14ac:dyDescent="0.2">
      <c r="A25" s="270" t="s">
        <v>149</v>
      </c>
      <c r="B25" s="269"/>
      <c r="C25" s="88">
        <v>21</v>
      </c>
      <c r="D25" s="269"/>
      <c r="E25" s="73" t="s">
        <v>10</v>
      </c>
      <c r="F25" s="269"/>
      <c r="G25" s="218">
        <v>0.5</v>
      </c>
      <c r="H25" s="269"/>
      <c r="I25" s="86">
        <f t="shared" ref="I25:I39" si="1">C25*G25</f>
        <v>10.5</v>
      </c>
      <c r="J25" s="2"/>
      <c r="K25" s="237"/>
      <c r="L25" s="8"/>
      <c r="M25" s="8"/>
      <c r="N25" s="8"/>
    </row>
    <row r="26" spans="1:14" x14ac:dyDescent="0.2">
      <c r="A26" s="270" t="s">
        <v>216</v>
      </c>
      <c r="B26" s="269"/>
      <c r="C26" s="88">
        <v>1</v>
      </c>
      <c r="D26" s="269"/>
      <c r="E26" s="73" t="s">
        <v>32</v>
      </c>
      <c r="F26" s="269"/>
      <c r="G26" s="218">
        <v>33.450000000000003</v>
      </c>
      <c r="H26" s="269"/>
      <c r="I26" s="86">
        <f t="shared" si="1"/>
        <v>33.450000000000003</v>
      </c>
      <c r="J26" s="2"/>
      <c r="K26" s="237"/>
      <c r="L26" s="8"/>
      <c r="M26" s="8"/>
      <c r="N26" s="8"/>
    </row>
    <row r="27" spans="1:14" x14ac:dyDescent="0.2">
      <c r="A27" s="270" t="s">
        <v>139</v>
      </c>
      <c r="B27" s="269"/>
      <c r="C27" s="88">
        <v>8</v>
      </c>
      <c r="D27" s="269"/>
      <c r="E27" s="73" t="s">
        <v>135</v>
      </c>
      <c r="F27" s="269"/>
      <c r="G27" s="218">
        <v>1.5</v>
      </c>
      <c r="H27" s="269"/>
      <c r="I27" s="86">
        <f>C27*G27</f>
        <v>12</v>
      </c>
      <c r="J27" s="2"/>
      <c r="K27" s="237"/>
      <c r="L27" s="8"/>
      <c r="M27" s="8"/>
      <c r="N27" s="8"/>
    </row>
    <row r="28" spans="1:14" x14ac:dyDescent="0.2">
      <c r="A28" s="268" t="s">
        <v>217</v>
      </c>
      <c r="B28" s="269"/>
      <c r="C28" s="268">
        <v>0.67</v>
      </c>
      <c r="D28" s="269"/>
      <c r="E28" s="73" t="s">
        <v>32</v>
      </c>
      <c r="F28" s="269"/>
      <c r="G28" s="218">
        <v>14.65</v>
      </c>
      <c r="H28" s="269"/>
      <c r="I28" s="86">
        <f t="shared" si="1"/>
        <v>9.8155000000000001</v>
      </c>
      <c r="J28" s="2"/>
      <c r="K28" s="237"/>
      <c r="L28" s="8"/>
      <c r="M28" s="8"/>
      <c r="N28" s="8"/>
    </row>
    <row r="29" spans="1:14" x14ac:dyDescent="0.2">
      <c r="A29" s="268" t="s">
        <v>218</v>
      </c>
      <c r="B29" s="269"/>
      <c r="C29" s="88">
        <v>3.5</v>
      </c>
      <c r="D29" s="269"/>
      <c r="E29" s="73" t="s">
        <v>150</v>
      </c>
      <c r="F29" s="269"/>
      <c r="G29" s="218">
        <v>6.25</v>
      </c>
      <c r="H29" s="269"/>
      <c r="I29" s="86">
        <f t="shared" si="1"/>
        <v>21.875</v>
      </c>
      <c r="J29" s="2"/>
      <c r="K29" s="237"/>
      <c r="L29" s="8"/>
      <c r="M29" s="8"/>
      <c r="N29" s="8"/>
    </row>
    <row r="30" spans="1:14" x14ac:dyDescent="0.2">
      <c r="A30" s="268" t="s">
        <v>140</v>
      </c>
      <c r="B30" s="269"/>
      <c r="C30" s="88">
        <v>2</v>
      </c>
      <c r="D30" s="269"/>
      <c r="E30" s="73" t="s">
        <v>150</v>
      </c>
      <c r="F30" s="269"/>
      <c r="G30" s="218">
        <v>4.9000000000000004</v>
      </c>
      <c r="H30" s="269"/>
      <c r="I30" s="86">
        <f t="shared" si="1"/>
        <v>9.8000000000000007</v>
      </c>
      <c r="J30" s="2"/>
      <c r="K30" s="237"/>
      <c r="L30" s="8"/>
      <c r="M30" s="8"/>
      <c r="N30" s="8"/>
    </row>
    <row r="31" spans="1:14" x14ac:dyDescent="0.2">
      <c r="A31" s="270" t="s">
        <v>219</v>
      </c>
      <c r="B31" s="269"/>
      <c r="C31" s="88">
        <v>8</v>
      </c>
      <c r="D31" s="269"/>
      <c r="E31" s="73" t="s">
        <v>135</v>
      </c>
      <c r="F31" s="269"/>
      <c r="G31" s="218">
        <v>2.2999999999999998</v>
      </c>
      <c r="H31" s="269"/>
      <c r="I31" s="86">
        <f t="shared" si="1"/>
        <v>18.399999999999999</v>
      </c>
      <c r="J31" s="2"/>
      <c r="K31" s="237"/>
      <c r="L31" s="8"/>
      <c r="M31" s="8"/>
      <c r="N31" s="8"/>
    </row>
    <row r="32" spans="1:14" x14ac:dyDescent="0.2">
      <c r="A32" s="270" t="s">
        <v>141</v>
      </c>
      <c r="B32" s="269"/>
      <c r="C32" s="88">
        <v>5.5</v>
      </c>
      <c r="D32" s="269"/>
      <c r="E32" s="73" t="s">
        <v>135</v>
      </c>
      <c r="F32" s="269"/>
      <c r="G32" s="218">
        <v>3.4</v>
      </c>
      <c r="H32" s="269"/>
      <c r="I32" s="86">
        <f t="shared" si="1"/>
        <v>18.7</v>
      </c>
      <c r="J32" s="2"/>
      <c r="K32" s="237"/>
      <c r="L32" s="8"/>
      <c r="M32" s="8"/>
      <c r="N32" s="8"/>
    </row>
    <row r="33" spans="1:14" x14ac:dyDescent="0.2">
      <c r="A33" s="270" t="s">
        <v>225</v>
      </c>
      <c r="B33" s="269"/>
      <c r="C33" s="88">
        <v>2</v>
      </c>
      <c r="D33" s="269"/>
      <c r="E33" s="73" t="s">
        <v>150</v>
      </c>
      <c r="F33" s="269"/>
      <c r="G33" s="218">
        <v>4.6500000000000004</v>
      </c>
      <c r="H33" s="269"/>
      <c r="I33" s="86">
        <f t="shared" si="1"/>
        <v>9.3000000000000007</v>
      </c>
      <c r="J33" s="2"/>
      <c r="K33" s="8"/>
      <c r="L33" s="8"/>
      <c r="M33" s="8"/>
      <c r="N33" s="8"/>
    </row>
    <row r="34" spans="1:14" x14ac:dyDescent="0.2">
      <c r="A34" s="270" t="s">
        <v>283</v>
      </c>
      <c r="B34" s="269"/>
      <c r="C34" s="88">
        <v>7</v>
      </c>
      <c r="D34" s="269"/>
      <c r="E34" s="73" t="s">
        <v>135</v>
      </c>
      <c r="F34" s="269"/>
      <c r="G34" s="218">
        <v>2.6</v>
      </c>
      <c r="H34" s="269"/>
      <c r="I34" s="86">
        <f t="shared" si="1"/>
        <v>18.2</v>
      </c>
      <c r="J34" s="2"/>
      <c r="K34" s="8"/>
      <c r="L34" s="8"/>
      <c r="M34" s="8"/>
      <c r="N34" s="8"/>
    </row>
    <row r="35" spans="1:14" x14ac:dyDescent="0.2">
      <c r="A35" s="312" t="s">
        <v>143</v>
      </c>
      <c r="B35" s="311"/>
      <c r="C35" s="88">
        <v>5.5</v>
      </c>
      <c r="D35" s="311"/>
      <c r="E35" s="73" t="s">
        <v>39</v>
      </c>
      <c r="F35" s="311"/>
      <c r="G35" s="218">
        <v>4.7</v>
      </c>
      <c r="H35" s="311"/>
      <c r="I35" s="86">
        <f t="shared" si="1"/>
        <v>25.85</v>
      </c>
      <c r="J35" s="2"/>
      <c r="K35" s="8"/>
      <c r="L35" s="8"/>
      <c r="M35" s="8"/>
      <c r="N35" s="8"/>
    </row>
    <row r="36" spans="1:14" x14ac:dyDescent="0.2">
      <c r="A36" s="270" t="s">
        <v>103</v>
      </c>
      <c r="B36" s="269"/>
      <c r="C36" s="88">
        <v>3.2</v>
      </c>
      <c r="D36" s="269"/>
      <c r="E36" s="73" t="s">
        <v>33</v>
      </c>
      <c r="F36" s="269"/>
      <c r="G36" s="218">
        <v>8.65</v>
      </c>
      <c r="H36" s="269"/>
      <c r="I36" s="86">
        <f t="shared" si="1"/>
        <v>27.680000000000003</v>
      </c>
      <c r="J36" s="2"/>
      <c r="K36" s="8"/>
      <c r="L36" s="8"/>
      <c r="M36" s="8"/>
      <c r="N36" s="8"/>
    </row>
    <row r="37" spans="1:14" x14ac:dyDescent="0.2">
      <c r="A37" s="270" t="s">
        <v>284</v>
      </c>
      <c r="B37" s="269"/>
      <c r="C37" s="88">
        <v>2.75</v>
      </c>
      <c r="D37" s="269"/>
      <c r="E37" s="73" t="s">
        <v>135</v>
      </c>
      <c r="F37" s="269"/>
      <c r="G37" s="218">
        <v>4.7</v>
      </c>
      <c r="H37" s="269"/>
      <c r="I37" s="86">
        <f t="shared" si="1"/>
        <v>12.925000000000001</v>
      </c>
      <c r="J37" s="2"/>
      <c r="K37" s="237"/>
      <c r="L37" s="8"/>
      <c r="M37" s="8"/>
      <c r="N37" s="8"/>
    </row>
    <row r="38" spans="1:14" x14ac:dyDescent="0.2">
      <c r="A38" s="270" t="s">
        <v>220</v>
      </c>
      <c r="B38" s="269"/>
      <c r="C38" s="88">
        <v>12</v>
      </c>
      <c r="D38" s="269">
        <v>12</v>
      </c>
      <c r="E38" s="73" t="s">
        <v>135</v>
      </c>
      <c r="F38" s="269"/>
      <c r="G38" s="218">
        <v>1.35</v>
      </c>
      <c r="H38" s="269"/>
      <c r="I38" s="86">
        <f t="shared" si="1"/>
        <v>16.200000000000003</v>
      </c>
      <c r="J38" s="2"/>
      <c r="K38" s="237"/>
      <c r="L38" s="8"/>
      <c r="M38" s="8"/>
      <c r="N38" s="8"/>
    </row>
    <row r="39" spans="1:14" x14ac:dyDescent="0.2">
      <c r="A39" s="270" t="s">
        <v>172</v>
      </c>
      <c r="B39" s="269"/>
      <c r="C39" s="88">
        <v>2</v>
      </c>
      <c r="D39" s="269"/>
      <c r="E39" s="73" t="s">
        <v>150</v>
      </c>
      <c r="F39" s="269"/>
      <c r="G39" s="218">
        <v>11.3</v>
      </c>
      <c r="H39" s="269"/>
      <c r="I39" s="86">
        <f t="shared" si="1"/>
        <v>22.6</v>
      </c>
      <c r="J39" s="2"/>
      <c r="L39" s="8"/>
      <c r="M39" s="8"/>
      <c r="N39" s="8"/>
    </row>
    <row r="40" spans="1:14" ht="5.25" customHeight="1" x14ac:dyDescent="0.2">
      <c r="A40" s="269"/>
      <c r="B40" s="269"/>
      <c r="C40" s="269"/>
      <c r="D40" s="269"/>
      <c r="E40" s="82"/>
      <c r="F40" s="269"/>
      <c r="G40" s="221"/>
      <c r="H40" s="269"/>
      <c r="I40" s="86"/>
      <c r="J40" s="2"/>
      <c r="L40" s="8"/>
      <c r="M40" s="8"/>
      <c r="N40" s="8"/>
    </row>
    <row r="41" spans="1:14" x14ac:dyDescent="0.2">
      <c r="A41" s="192" t="s">
        <v>35</v>
      </c>
      <c r="B41" s="269"/>
      <c r="C41" s="269"/>
      <c r="D41" s="269"/>
      <c r="E41" s="82"/>
      <c r="F41" s="269"/>
      <c r="G41" s="221"/>
      <c r="H41" s="269"/>
      <c r="I41" s="87">
        <f>SUM(I42:I46)</f>
        <v>76</v>
      </c>
      <c r="J41" s="2"/>
      <c r="L41" s="8"/>
      <c r="M41" s="8"/>
      <c r="N41" s="8"/>
    </row>
    <row r="42" spans="1:14" x14ac:dyDescent="0.2">
      <c r="A42" s="268" t="s">
        <v>227</v>
      </c>
      <c r="B42" s="269"/>
      <c r="C42" s="268">
        <v>1</v>
      </c>
      <c r="D42" s="269"/>
      <c r="E42" s="73" t="s">
        <v>151</v>
      </c>
      <c r="F42" s="269"/>
      <c r="G42" s="218">
        <v>7.75</v>
      </c>
      <c r="H42" s="269"/>
      <c r="I42" s="86">
        <f>C42*G42</f>
        <v>7.75</v>
      </c>
      <c r="J42" s="2"/>
      <c r="L42" s="8"/>
      <c r="M42" s="8"/>
      <c r="N42" s="8"/>
    </row>
    <row r="43" spans="1:14" x14ac:dyDescent="0.2">
      <c r="A43" s="268" t="s">
        <v>208</v>
      </c>
      <c r="B43" s="269"/>
      <c r="C43" s="268">
        <v>1</v>
      </c>
      <c r="D43" s="269"/>
      <c r="E43" s="73" t="s">
        <v>151</v>
      </c>
      <c r="F43" s="269"/>
      <c r="G43" s="218">
        <v>7.25</v>
      </c>
      <c r="H43" s="269"/>
      <c r="I43" s="86">
        <f>C43*G43</f>
        <v>7.25</v>
      </c>
      <c r="J43" s="2"/>
      <c r="L43" s="8"/>
      <c r="M43" s="8"/>
      <c r="N43" s="8"/>
    </row>
    <row r="44" spans="1:14" x14ac:dyDescent="0.2">
      <c r="A44" s="268" t="s">
        <v>152</v>
      </c>
      <c r="B44" s="269"/>
      <c r="C44" s="268">
        <v>1</v>
      </c>
      <c r="D44" s="269"/>
      <c r="E44" s="73" t="s">
        <v>151</v>
      </c>
      <c r="F44" s="269"/>
      <c r="G44" s="218">
        <v>26</v>
      </c>
      <c r="H44" s="269"/>
      <c r="I44" s="86">
        <f>C44*G44</f>
        <v>26</v>
      </c>
      <c r="J44" s="2"/>
      <c r="L44" s="8"/>
      <c r="M44" s="8"/>
      <c r="N44" s="8"/>
    </row>
    <row r="45" spans="1:14" x14ac:dyDescent="0.2">
      <c r="A45" s="270" t="s">
        <v>293</v>
      </c>
      <c r="B45" s="269"/>
      <c r="C45" s="270">
        <v>4</v>
      </c>
      <c r="D45" s="269"/>
      <c r="E45" s="73" t="s">
        <v>151</v>
      </c>
      <c r="F45" s="269"/>
      <c r="G45" s="218">
        <v>8.75</v>
      </c>
      <c r="H45" s="269"/>
      <c r="I45" s="86">
        <f>C45*G45</f>
        <v>35</v>
      </c>
      <c r="J45" s="2"/>
      <c r="L45" s="8"/>
      <c r="M45" s="8"/>
      <c r="N45" s="8"/>
    </row>
    <row r="46" spans="1:14" x14ac:dyDescent="0.2">
      <c r="A46" s="268"/>
      <c r="B46" s="269"/>
      <c r="C46" s="268"/>
      <c r="D46" s="269"/>
      <c r="E46" s="73"/>
      <c r="F46" s="269"/>
      <c r="G46" s="220"/>
      <c r="H46" s="269"/>
      <c r="I46" s="86">
        <f>C46*G46</f>
        <v>0</v>
      </c>
      <c r="J46" s="2"/>
      <c r="L46" s="8"/>
      <c r="M46" s="8"/>
      <c r="N46" s="8"/>
    </row>
    <row r="47" spans="1:14" ht="6" customHeight="1" x14ac:dyDescent="0.2">
      <c r="A47" s="269"/>
      <c r="B47" s="269"/>
      <c r="C47" s="269"/>
      <c r="D47" s="269"/>
      <c r="E47" s="82"/>
      <c r="F47" s="269"/>
      <c r="G47" s="221"/>
      <c r="H47" s="269"/>
      <c r="I47" s="86"/>
      <c r="J47" s="2"/>
      <c r="L47" s="8"/>
      <c r="M47" s="8"/>
      <c r="N47" s="8"/>
    </row>
    <row r="48" spans="1:14" x14ac:dyDescent="0.2">
      <c r="A48" s="192" t="s">
        <v>18</v>
      </c>
      <c r="B48" s="269"/>
      <c r="C48" s="269"/>
      <c r="D48" s="269"/>
      <c r="E48" s="82"/>
      <c r="F48" s="269"/>
      <c r="G48" s="221"/>
      <c r="H48" s="269"/>
      <c r="I48" s="87">
        <f>SUM(I49:I51)</f>
        <v>95.25</v>
      </c>
      <c r="J48" s="2"/>
      <c r="L48" s="8"/>
      <c r="M48" s="8"/>
      <c r="N48" s="8"/>
    </row>
    <row r="49" spans="1:14" x14ac:dyDescent="0.2">
      <c r="A49" s="268" t="s">
        <v>153</v>
      </c>
      <c r="B49" s="269"/>
      <c r="C49" s="268">
        <v>25</v>
      </c>
      <c r="D49" s="269"/>
      <c r="E49" s="73" t="s">
        <v>154</v>
      </c>
      <c r="F49" s="269"/>
      <c r="G49" s="218">
        <v>1.9</v>
      </c>
      <c r="H49" s="269"/>
      <c r="I49" s="86">
        <f>C49*G49</f>
        <v>47.5</v>
      </c>
      <c r="J49" s="2"/>
      <c r="L49" s="8"/>
      <c r="M49" s="8"/>
      <c r="N49" s="8"/>
    </row>
    <row r="50" spans="1:14" x14ac:dyDescent="0.2">
      <c r="A50" s="268" t="s">
        <v>167</v>
      </c>
      <c r="B50" s="269"/>
      <c r="C50" s="268">
        <v>1</v>
      </c>
      <c r="D50" s="269"/>
      <c r="E50" s="73" t="s">
        <v>151</v>
      </c>
      <c r="F50" s="269"/>
      <c r="G50" s="218">
        <v>35</v>
      </c>
      <c r="H50" s="269"/>
      <c r="I50" s="86">
        <f>C50*G50</f>
        <v>35</v>
      </c>
      <c r="J50" s="2"/>
      <c r="L50" s="8"/>
      <c r="M50" s="8"/>
      <c r="N50" s="8"/>
    </row>
    <row r="51" spans="1:14" x14ac:dyDescent="0.2">
      <c r="A51" s="268" t="s">
        <v>99</v>
      </c>
      <c r="B51" s="269"/>
      <c r="C51" s="268">
        <v>25</v>
      </c>
      <c r="D51" s="269"/>
      <c r="E51" s="73" t="s">
        <v>154</v>
      </c>
      <c r="F51" s="269"/>
      <c r="G51" s="220">
        <v>0.51</v>
      </c>
      <c r="H51" s="269"/>
      <c r="I51" s="86">
        <f>C51*G51</f>
        <v>12.75</v>
      </c>
      <c r="J51" s="2"/>
      <c r="L51" s="8"/>
      <c r="M51" s="8"/>
      <c r="N51" s="8"/>
    </row>
    <row r="52" spans="1:14" ht="3" customHeight="1" x14ac:dyDescent="0.2">
      <c r="A52" s="193"/>
      <c r="B52" s="189"/>
      <c r="C52" s="193"/>
      <c r="D52" s="189"/>
      <c r="E52" s="194"/>
      <c r="F52" s="189"/>
      <c r="G52" s="222"/>
      <c r="H52" s="269"/>
      <c r="I52" s="86"/>
      <c r="J52" s="2"/>
      <c r="L52" s="8"/>
      <c r="M52" s="8"/>
      <c r="N52" s="8"/>
    </row>
    <row r="53" spans="1:14" x14ac:dyDescent="0.2">
      <c r="A53" s="192" t="s">
        <v>117</v>
      </c>
      <c r="B53" s="269"/>
      <c r="C53" s="269"/>
      <c r="D53" s="269"/>
      <c r="E53" s="82"/>
      <c r="F53" s="269"/>
      <c r="G53" s="221"/>
      <c r="H53" s="269"/>
      <c r="I53" s="87">
        <f>SUM(I54:I58)</f>
        <v>126.6465</v>
      </c>
      <c r="J53" s="2"/>
      <c r="L53" s="8"/>
      <c r="M53" s="8"/>
      <c r="N53" s="8"/>
    </row>
    <row r="54" spans="1:14" x14ac:dyDescent="0.2">
      <c r="A54" s="268" t="s">
        <v>160</v>
      </c>
      <c r="B54" s="269"/>
      <c r="C54" s="270">
        <v>4.5199999999999996</v>
      </c>
      <c r="D54" s="269"/>
      <c r="E54" s="73" t="s">
        <v>104</v>
      </c>
      <c r="F54" s="269"/>
      <c r="G54" s="218">
        <v>2.5</v>
      </c>
      <c r="H54" s="269"/>
      <c r="I54" s="86">
        <f>C54*G54</f>
        <v>11.299999999999999</v>
      </c>
      <c r="J54" s="2"/>
      <c r="L54" s="8"/>
      <c r="M54" s="8"/>
      <c r="N54" s="8"/>
    </row>
    <row r="55" spans="1:14" x14ac:dyDescent="0.2">
      <c r="A55" s="268" t="s">
        <v>161</v>
      </c>
      <c r="B55" s="269"/>
      <c r="C55" s="270">
        <v>20.47</v>
      </c>
      <c r="D55" s="269"/>
      <c r="E55" s="73" t="s">
        <v>104</v>
      </c>
      <c r="F55" s="269"/>
      <c r="G55" s="218">
        <v>2.35</v>
      </c>
      <c r="H55" s="269"/>
      <c r="I55" s="86">
        <f>C55*G55</f>
        <v>48.104500000000002</v>
      </c>
      <c r="J55" s="2"/>
      <c r="L55" s="8"/>
      <c r="M55" s="8"/>
      <c r="N55" s="8"/>
    </row>
    <row r="56" spans="1:14" x14ac:dyDescent="0.2">
      <c r="A56" s="268" t="s">
        <v>162</v>
      </c>
      <c r="B56" s="269"/>
      <c r="C56" s="270">
        <v>1.92</v>
      </c>
      <c r="D56" s="269"/>
      <c r="E56" s="73" t="s">
        <v>104</v>
      </c>
      <c r="F56" s="269"/>
      <c r="G56" s="218">
        <v>2.85</v>
      </c>
      <c r="H56" s="269"/>
      <c r="I56" s="86">
        <f>C56*G56</f>
        <v>5.4719999999999995</v>
      </c>
      <c r="J56" s="2"/>
      <c r="L56" s="8"/>
      <c r="M56" s="8"/>
      <c r="N56" s="8"/>
    </row>
    <row r="57" spans="1:14" x14ac:dyDescent="0.2">
      <c r="A57" s="270" t="s">
        <v>119</v>
      </c>
      <c r="B57" s="269"/>
      <c r="C57" s="268">
        <v>1</v>
      </c>
      <c r="D57" s="269"/>
      <c r="E57" s="73" t="s">
        <v>151</v>
      </c>
      <c r="F57" s="269"/>
      <c r="G57" s="218">
        <v>9.73</v>
      </c>
      <c r="H57" s="269"/>
      <c r="I57" s="86">
        <f>C57*G57</f>
        <v>9.73</v>
      </c>
      <c r="J57" s="2"/>
      <c r="L57" s="8"/>
      <c r="M57" s="8"/>
      <c r="N57" s="8"/>
    </row>
    <row r="58" spans="1:14" x14ac:dyDescent="0.2">
      <c r="A58" s="270" t="s">
        <v>163</v>
      </c>
      <c r="B58" s="269"/>
      <c r="C58" s="268">
        <v>1</v>
      </c>
      <c r="D58" s="269"/>
      <c r="E58" s="73" t="s">
        <v>151</v>
      </c>
      <c r="F58" s="269"/>
      <c r="G58" s="218">
        <v>52.04</v>
      </c>
      <c r="H58" s="269"/>
      <c r="I58" s="86">
        <f>C58*G58</f>
        <v>52.04</v>
      </c>
      <c r="J58" s="2"/>
      <c r="L58" s="8"/>
      <c r="M58" s="8"/>
      <c r="N58" s="8"/>
    </row>
    <row r="59" spans="1:14" ht="5.25" customHeight="1" x14ac:dyDescent="0.2">
      <c r="A59" s="193"/>
      <c r="B59" s="189"/>
      <c r="C59" s="193"/>
      <c r="D59" s="189"/>
      <c r="E59" s="194"/>
      <c r="F59" s="189"/>
      <c r="G59" s="222"/>
      <c r="H59" s="269"/>
      <c r="I59" s="86"/>
      <c r="J59" s="2"/>
      <c r="L59" s="8"/>
      <c r="M59" s="8"/>
      <c r="N59" s="8"/>
    </row>
    <row r="60" spans="1:14" x14ac:dyDescent="0.2">
      <c r="A60" s="192" t="s">
        <v>118</v>
      </c>
      <c r="B60" s="269"/>
      <c r="C60" s="269"/>
      <c r="D60" s="269"/>
      <c r="E60" s="82"/>
      <c r="F60" s="269"/>
      <c r="G60" s="221"/>
      <c r="H60" s="269"/>
      <c r="I60" s="87">
        <f>SUM(I61:I65)</f>
        <v>155.72</v>
      </c>
      <c r="J60" s="2"/>
      <c r="L60" s="8"/>
      <c r="M60" s="8"/>
      <c r="N60" s="8"/>
    </row>
    <row r="61" spans="1:14" x14ac:dyDescent="0.2">
      <c r="A61" s="268" t="s">
        <v>157</v>
      </c>
      <c r="B61" s="269"/>
      <c r="C61" s="270">
        <v>3.88</v>
      </c>
      <c r="D61" s="269"/>
      <c r="E61" s="73" t="s">
        <v>34</v>
      </c>
      <c r="F61" s="269"/>
      <c r="G61" s="218">
        <v>18.5</v>
      </c>
      <c r="H61" s="269"/>
      <c r="I61" s="86">
        <f>C61*G61</f>
        <v>71.78</v>
      </c>
      <c r="J61" s="2"/>
      <c r="L61" s="8"/>
      <c r="M61" s="8"/>
      <c r="N61" s="8"/>
    </row>
    <row r="62" spans="1:14" x14ac:dyDescent="0.2">
      <c r="A62" s="268" t="s">
        <v>158</v>
      </c>
      <c r="B62" s="269"/>
      <c r="C62" s="270">
        <v>1.86</v>
      </c>
      <c r="D62" s="269"/>
      <c r="E62" s="73" t="s">
        <v>34</v>
      </c>
      <c r="F62" s="269"/>
      <c r="G62" s="218">
        <v>14.4</v>
      </c>
      <c r="H62" s="269"/>
      <c r="I62" s="86">
        <f>C62*G62</f>
        <v>26.784000000000002</v>
      </c>
      <c r="J62" s="2"/>
      <c r="L62" s="8"/>
      <c r="M62" s="8"/>
      <c r="N62" s="8"/>
    </row>
    <row r="63" spans="1:14" x14ac:dyDescent="0.2">
      <c r="A63" s="268" t="s">
        <v>211</v>
      </c>
      <c r="B63" s="269"/>
      <c r="C63" s="314">
        <v>1</v>
      </c>
      <c r="D63" s="269"/>
      <c r="E63" s="73" t="s">
        <v>34</v>
      </c>
      <c r="F63" s="269"/>
      <c r="G63" s="218">
        <v>18.5</v>
      </c>
      <c r="H63" s="269"/>
      <c r="I63" s="86">
        <f>C63*G63</f>
        <v>18.5</v>
      </c>
      <c r="J63" s="2"/>
      <c r="L63" s="8"/>
      <c r="M63" s="8"/>
      <c r="N63" s="8"/>
    </row>
    <row r="64" spans="1:14" x14ac:dyDescent="0.2">
      <c r="A64" s="268" t="s">
        <v>228</v>
      </c>
      <c r="B64" s="269"/>
      <c r="C64" s="270">
        <v>0.8</v>
      </c>
      <c r="D64" s="269"/>
      <c r="E64" s="73" t="s">
        <v>34</v>
      </c>
      <c r="F64" s="269"/>
      <c r="G64" s="218">
        <v>18.5</v>
      </c>
      <c r="H64" s="269"/>
      <c r="I64" s="86">
        <f>C64*G64</f>
        <v>14.8</v>
      </c>
      <c r="J64" s="2"/>
      <c r="L64" s="8"/>
      <c r="M64" s="8"/>
      <c r="N64" s="8"/>
    </row>
    <row r="65" spans="1:14" x14ac:dyDescent="0.2">
      <c r="A65" s="268" t="s">
        <v>159</v>
      </c>
      <c r="B65" s="269"/>
      <c r="C65" s="270">
        <v>2.2400000000000002</v>
      </c>
      <c r="D65" s="269"/>
      <c r="E65" s="73" t="s">
        <v>34</v>
      </c>
      <c r="F65" s="269"/>
      <c r="G65" s="218">
        <v>10.65</v>
      </c>
      <c r="H65" s="269"/>
      <c r="I65" s="86">
        <f>C65*G65</f>
        <v>23.856000000000002</v>
      </c>
      <c r="J65" s="2"/>
      <c r="L65" s="8"/>
      <c r="M65" s="8"/>
      <c r="N65" s="8"/>
    </row>
    <row r="66" spans="1:14" ht="5.25" customHeight="1" x14ac:dyDescent="0.2">
      <c r="A66" s="193"/>
      <c r="B66" s="189"/>
      <c r="C66" s="193"/>
      <c r="D66" s="189"/>
      <c r="E66" s="194"/>
      <c r="F66" s="189"/>
      <c r="G66" s="222"/>
      <c r="H66" s="269"/>
      <c r="I66" s="86"/>
      <c r="J66" s="2"/>
      <c r="L66" s="8"/>
      <c r="M66" s="8"/>
      <c r="N66" s="8"/>
    </row>
    <row r="67" spans="1:14" x14ac:dyDescent="0.2">
      <c r="A67" s="192" t="s">
        <v>221</v>
      </c>
      <c r="B67" s="269"/>
      <c r="C67" s="269"/>
      <c r="D67" s="269"/>
      <c r="E67" s="82"/>
      <c r="F67" s="269"/>
      <c r="G67" s="221"/>
      <c r="H67" s="269"/>
      <c r="I67" s="87">
        <f>SUM(I68:I70)</f>
        <v>54.516000000000005</v>
      </c>
      <c r="J67" s="2"/>
      <c r="L67" s="8"/>
      <c r="M67" s="8"/>
      <c r="N67" s="8"/>
    </row>
    <row r="68" spans="1:14" x14ac:dyDescent="0.2">
      <c r="A68" s="270" t="s">
        <v>229</v>
      </c>
      <c r="B68" s="269"/>
      <c r="C68" s="270">
        <v>385</v>
      </c>
      <c r="D68" s="269"/>
      <c r="E68" s="73" t="s">
        <v>10</v>
      </c>
      <c r="F68" s="269"/>
      <c r="G68" s="278">
        <v>0.1076</v>
      </c>
      <c r="H68" s="269"/>
      <c r="I68" s="86">
        <f>C68*G68</f>
        <v>41.426000000000002</v>
      </c>
      <c r="J68" s="2"/>
      <c r="L68" s="8"/>
      <c r="M68" s="8"/>
      <c r="N68" s="8"/>
    </row>
    <row r="69" spans="1:14" x14ac:dyDescent="0.2">
      <c r="A69" s="270" t="s">
        <v>222</v>
      </c>
      <c r="B69" s="269"/>
      <c r="C69" s="268">
        <v>385</v>
      </c>
      <c r="D69" s="269"/>
      <c r="E69" s="73" t="s">
        <v>10</v>
      </c>
      <c r="F69" s="269"/>
      <c r="G69" s="278">
        <v>3.4000000000000002E-2</v>
      </c>
      <c r="H69" s="269"/>
      <c r="I69" s="86">
        <f>C69*G69</f>
        <v>13.090000000000002</v>
      </c>
      <c r="J69" s="2"/>
      <c r="L69" s="8"/>
      <c r="M69" s="8"/>
      <c r="N69" s="8"/>
    </row>
    <row r="70" spans="1:14" ht="5.25" customHeight="1" x14ac:dyDescent="0.2">
      <c r="A70" s="269"/>
      <c r="B70" s="269"/>
      <c r="C70" s="269"/>
      <c r="D70" s="269"/>
      <c r="E70" s="82"/>
      <c r="F70" s="269"/>
      <c r="G70" s="221"/>
      <c r="H70" s="269"/>
      <c r="I70" s="86"/>
      <c r="J70" s="2"/>
      <c r="L70" s="8"/>
      <c r="M70" s="8"/>
      <c r="N70" s="8"/>
    </row>
    <row r="71" spans="1:14" x14ac:dyDescent="0.2">
      <c r="A71" s="192" t="s">
        <v>19</v>
      </c>
      <c r="B71" s="269"/>
      <c r="C71" s="269"/>
      <c r="D71" s="269"/>
      <c r="E71" s="82"/>
      <c r="F71" s="269"/>
      <c r="G71" s="221"/>
      <c r="H71" s="269"/>
      <c r="I71" s="87">
        <f>SUM(I72:I74)</f>
        <v>145.88</v>
      </c>
      <c r="J71" s="2"/>
      <c r="L71" s="8"/>
      <c r="M71" s="8"/>
      <c r="N71" s="8"/>
    </row>
    <row r="72" spans="1:14" x14ac:dyDescent="0.2">
      <c r="A72" s="268" t="s">
        <v>20</v>
      </c>
      <c r="B72" s="269"/>
      <c r="C72" s="270">
        <v>1</v>
      </c>
      <c r="D72" s="269"/>
      <c r="E72" s="73" t="s">
        <v>151</v>
      </c>
      <c r="F72" s="269"/>
      <c r="G72" s="218">
        <v>80</v>
      </c>
      <c r="H72" s="269"/>
      <c r="I72" s="86">
        <f>C72*G72</f>
        <v>80</v>
      </c>
      <c r="J72" s="2"/>
      <c r="L72" s="8"/>
      <c r="M72" s="8"/>
      <c r="N72" s="8"/>
    </row>
    <row r="73" spans="1:14" x14ac:dyDescent="0.2">
      <c r="A73" s="268" t="s">
        <v>156</v>
      </c>
      <c r="B73" s="269"/>
      <c r="C73" s="268">
        <v>366</v>
      </c>
      <c r="D73" s="269"/>
      <c r="E73" s="73" t="s">
        <v>10</v>
      </c>
      <c r="F73" s="269"/>
      <c r="G73" s="220">
        <v>0.18</v>
      </c>
      <c r="H73" s="269"/>
      <c r="I73" s="86">
        <f>C73*G73</f>
        <v>65.88</v>
      </c>
      <c r="J73" s="2"/>
      <c r="L73" s="8"/>
      <c r="M73" s="8"/>
      <c r="N73" s="8"/>
    </row>
    <row r="74" spans="1:14" x14ac:dyDescent="0.2">
      <c r="A74" s="268"/>
      <c r="B74" s="269"/>
      <c r="C74" s="268"/>
      <c r="D74" s="269"/>
      <c r="E74" s="73"/>
      <c r="F74" s="269"/>
      <c r="G74" s="174"/>
      <c r="H74" s="269"/>
      <c r="I74" s="86">
        <f>C74*G74</f>
        <v>0</v>
      </c>
      <c r="J74" s="2"/>
      <c r="L74" s="8"/>
      <c r="M74" s="8"/>
      <c r="N74" s="8"/>
    </row>
    <row r="75" spans="1:14" ht="4.5" customHeight="1" x14ac:dyDescent="0.2">
      <c r="A75" s="189"/>
      <c r="B75" s="189"/>
      <c r="C75" s="189"/>
      <c r="D75" s="189"/>
      <c r="E75" s="185"/>
      <c r="F75" s="189"/>
      <c r="G75" s="186"/>
      <c r="H75" s="269"/>
      <c r="I75" s="86"/>
      <c r="J75" s="2"/>
      <c r="L75" s="8"/>
      <c r="M75" s="8"/>
      <c r="N75" s="8"/>
    </row>
    <row r="76" spans="1:14" x14ac:dyDescent="0.2">
      <c r="A76" s="177" t="s">
        <v>215</v>
      </c>
      <c r="B76" s="269"/>
      <c r="C76" s="269"/>
      <c r="D76" s="269"/>
      <c r="E76" s="82"/>
      <c r="F76" s="269"/>
      <c r="G76" s="269"/>
      <c r="H76" s="269"/>
      <c r="I76" s="258">
        <v>47.6</v>
      </c>
      <c r="J76" s="2"/>
      <c r="L76" s="8"/>
      <c r="M76" s="8"/>
      <c r="N76" s="8"/>
    </row>
    <row r="77" spans="1:14" ht="5.25" customHeight="1" x14ac:dyDescent="0.2">
      <c r="A77" s="269"/>
      <c r="B77" s="269"/>
      <c r="C77" s="269"/>
      <c r="D77" s="269"/>
      <c r="E77" s="82"/>
      <c r="F77" s="269"/>
      <c r="G77" s="269"/>
      <c r="H77" s="269"/>
      <c r="I77" s="86"/>
      <c r="J77" s="2"/>
      <c r="L77" s="8"/>
      <c r="M77" s="8"/>
      <c r="N77" s="8"/>
    </row>
    <row r="78" spans="1:14" x14ac:dyDescent="0.2">
      <c r="A78" s="192" t="s">
        <v>22</v>
      </c>
      <c r="B78" s="269"/>
      <c r="C78" s="269"/>
      <c r="D78" s="269"/>
      <c r="E78" s="82"/>
      <c r="F78" s="269"/>
      <c r="G78" s="269"/>
      <c r="H78" s="269"/>
      <c r="I78" s="86">
        <f>SUM(I11:I76)-(I11+I15+I24+I41+I48+I53+I60+I67+I71)</f>
        <v>1672.7080000000005</v>
      </c>
      <c r="J78" s="2"/>
      <c r="M78" s="8"/>
      <c r="N78" s="8"/>
    </row>
    <row r="79" spans="1:14" x14ac:dyDescent="0.2">
      <c r="A79" s="192" t="s">
        <v>23</v>
      </c>
      <c r="B79" s="269"/>
      <c r="C79" s="269"/>
      <c r="D79" s="269"/>
      <c r="E79" s="82"/>
      <c r="F79" s="269"/>
      <c r="G79" s="269"/>
      <c r="H79" s="269"/>
      <c r="I79" s="86">
        <f>I78/C7</f>
        <v>4.3446961038961049</v>
      </c>
      <c r="J79" s="2"/>
      <c r="M79" s="8"/>
      <c r="N79" s="8"/>
    </row>
    <row r="80" spans="1:14" ht="5.25" customHeight="1" x14ac:dyDescent="0.2">
      <c r="A80" s="269"/>
      <c r="B80" s="269"/>
      <c r="C80" s="269"/>
      <c r="D80" s="269"/>
      <c r="E80" s="82"/>
      <c r="F80" s="269"/>
      <c r="G80" s="269"/>
      <c r="H80" s="269"/>
      <c r="I80" s="86"/>
      <c r="J80" s="2"/>
      <c r="L80" s="8"/>
      <c r="M80" s="8"/>
      <c r="N80" s="8"/>
    </row>
    <row r="81" spans="1:14" x14ac:dyDescent="0.2">
      <c r="A81" s="89" t="s">
        <v>24</v>
      </c>
      <c r="B81" s="89"/>
      <c r="C81" s="89"/>
      <c r="D81" s="89"/>
      <c r="E81" s="90"/>
      <c r="F81" s="89"/>
      <c r="G81" s="89"/>
      <c r="H81" s="89"/>
      <c r="I81" s="91">
        <f>I7-I78</f>
        <v>1118.5419999999995</v>
      </c>
      <c r="J81" s="2"/>
      <c r="L81" s="8"/>
      <c r="M81" s="8"/>
      <c r="N81" s="8"/>
    </row>
    <row r="82" spans="1:14" ht="5.25" customHeight="1" x14ac:dyDescent="0.2">
      <c r="A82" s="269"/>
      <c r="B82" s="269"/>
      <c r="C82" s="269"/>
      <c r="D82" s="269"/>
      <c r="E82" s="82"/>
      <c r="F82" s="269"/>
      <c r="G82" s="269"/>
      <c r="H82" s="269"/>
      <c r="I82" s="86"/>
      <c r="J82" s="2"/>
      <c r="L82" s="8"/>
      <c r="M82" s="8"/>
      <c r="N82" s="8"/>
    </row>
    <row r="83" spans="1:14" x14ac:dyDescent="0.2">
      <c r="A83" s="29" t="s">
        <v>25</v>
      </c>
      <c r="B83" s="269"/>
      <c r="C83" s="269"/>
      <c r="D83" s="269"/>
      <c r="E83" s="82"/>
      <c r="F83" s="269"/>
      <c r="G83" s="269"/>
      <c r="H83" s="269"/>
      <c r="I83" s="86"/>
      <c r="J83" s="2"/>
      <c r="L83" s="8"/>
      <c r="M83" s="8"/>
      <c r="N83" s="8"/>
    </row>
    <row r="84" spans="1:14" ht="14.1" customHeight="1" x14ac:dyDescent="0.2">
      <c r="A84" s="321" t="s">
        <v>230</v>
      </c>
      <c r="B84" s="321"/>
      <c r="C84" s="321"/>
      <c r="D84" s="320"/>
      <c r="E84" s="320"/>
      <c r="F84" s="320"/>
      <c r="G84" s="320"/>
      <c r="H84" s="320"/>
      <c r="I84" s="218">
        <v>55.5</v>
      </c>
      <c r="J84" s="2"/>
      <c r="L84" s="8"/>
      <c r="M84" s="8"/>
      <c r="N84" s="8"/>
    </row>
    <row r="85" spans="1:14" ht="14.1" customHeight="1" x14ac:dyDescent="0.2">
      <c r="A85" s="321" t="s">
        <v>79</v>
      </c>
      <c r="B85" s="321"/>
      <c r="C85" s="321"/>
      <c r="D85" s="320"/>
      <c r="E85" s="320"/>
      <c r="F85" s="320"/>
      <c r="G85" s="320"/>
      <c r="H85" s="320"/>
      <c r="I85" s="218">
        <v>5.0599999999999996</v>
      </c>
      <c r="J85" s="2"/>
      <c r="L85" s="8"/>
      <c r="M85" s="8"/>
      <c r="N85" s="8"/>
    </row>
    <row r="86" spans="1:14" ht="14.1" customHeight="1" x14ac:dyDescent="0.2">
      <c r="A86" s="321" t="s">
        <v>77</v>
      </c>
      <c r="B86" s="321"/>
      <c r="C86" s="321"/>
      <c r="D86" s="320"/>
      <c r="E86" s="320"/>
      <c r="F86" s="320"/>
      <c r="G86" s="320"/>
      <c r="H86" s="320"/>
      <c r="I86" s="218">
        <v>170</v>
      </c>
      <c r="J86" s="2"/>
      <c r="L86" s="8"/>
      <c r="M86" s="8"/>
      <c r="N86" s="8"/>
    </row>
    <row r="87" spans="1:14" ht="14.1" customHeight="1" x14ac:dyDescent="0.2">
      <c r="A87" s="319" t="s">
        <v>78</v>
      </c>
      <c r="B87" s="319"/>
      <c r="C87" s="319"/>
      <c r="D87" s="320"/>
      <c r="E87" s="320"/>
      <c r="F87" s="320"/>
      <c r="G87" s="320"/>
      <c r="H87" s="320"/>
      <c r="I87" s="232"/>
      <c r="J87" s="2"/>
      <c r="L87" s="8"/>
      <c r="M87" s="8"/>
      <c r="N87" s="8"/>
    </row>
    <row r="88" spans="1:14" ht="14.1" customHeight="1" x14ac:dyDescent="0.2">
      <c r="A88" s="319" t="s">
        <v>165</v>
      </c>
      <c r="B88" s="319"/>
      <c r="C88" s="319"/>
      <c r="D88" s="320"/>
      <c r="E88" s="320"/>
      <c r="F88" s="320"/>
      <c r="G88" s="320"/>
      <c r="H88" s="320"/>
      <c r="I88" s="218">
        <v>535</v>
      </c>
      <c r="J88" s="2"/>
      <c r="L88" s="8"/>
      <c r="M88" s="8"/>
      <c r="N88" s="8"/>
    </row>
    <row r="89" spans="1:14" ht="14.1" customHeight="1" x14ac:dyDescent="0.2">
      <c r="A89" s="319" t="s">
        <v>164</v>
      </c>
      <c r="B89" s="319"/>
      <c r="C89" s="319"/>
      <c r="D89" s="320"/>
      <c r="E89" s="320"/>
      <c r="F89" s="320"/>
      <c r="G89" s="320"/>
      <c r="H89" s="320"/>
      <c r="I89" s="218">
        <v>41.5</v>
      </c>
      <c r="J89" s="2"/>
      <c r="L89" s="8"/>
      <c r="M89" s="8"/>
      <c r="N89" s="8"/>
    </row>
    <row r="90" spans="1:14" ht="14.1" customHeight="1" x14ac:dyDescent="0.2">
      <c r="A90" s="319" t="s">
        <v>26</v>
      </c>
      <c r="B90" s="319"/>
      <c r="C90" s="319"/>
      <c r="D90" s="320"/>
      <c r="E90" s="320"/>
      <c r="F90" s="320"/>
      <c r="G90" s="320"/>
      <c r="H90" s="320"/>
      <c r="I90" s="218">
        <v>123</v>
      </c>
      <c r="J90" s="2"/>
      <c r="L90" s="8"/>
      <c r="M90" s="8"/>
      <c r="N90" s="8"/>
    </row>
    <row r="91" spans="1:14" ht="14.1" customHeight="1" x14ac:dyDescent="0.2">
      <c r="A91" s="319"/>
      <c r="B91" s="319"/>
      <c r="C91" s="319"/>
      <c r="D91" s="320"/>
      <c r="E91" s="320"/>
      <c r="F91" s="320"/>
      <c r="G91" s="320"/>
      <c r="H91" s="320"/>
      <c r="I91" s="72"/>
      <c r="J91" s="2"/>
      <c r="L91" s="8"/>
      <c r="M91" s="8"/>
      <c r="N91" s="8"/>
    </row>
    <row r="92" spans="1:14" ht="5.25" customHeight="1" x14ac:dyDescent="0.2">
      <c r="A92" s="269"/>
      <c r="B92" s="269"/>
      <c r="C92" s="269"/>
      <c r="D92" s="269"/>
      <c r="E92" s="82"/>
      <c r="F92" s="269"/>
      <c r="G92" s="269"/>
      <c r="H92" s="269"/>
      <c r="I92" s="86"/>
      <c r="J92" s="2"/>
      <c r="L92" s="8"/>
      <c r="M92" s="8"/>
      <c r="N92" s="8"/>
    </row>
    <row r="93" spans="1:14" x14ac:dyDescent="0.2">
      <c r="A93" s="192" t="s">
        <v>27</v>
      </c>
      <c r="B93" s="269"/>
      <c r="C93" s="269"/>
      <c r="D93" s="269"/>
      <c r="E93" s="82"/>
      <c r="F93" s="269"/>
      <c r="G93" s="269"/>
      <c r="H93" s="269"/>
      <c r="I93" s="86">
        <f>SUM(I83:I91)</f>
        <v>930.06</v>
      </c>
      <c r="J93" s="2"/>
      <c r="L93" s="8"/>
      <c r="M93" s="8"/>
      <c r="N93" s="8"/>
    </row>
    <row r="94" spans="1:14" x14ac:dyDescent="0.2">
      <c r="A94" s="192" t="s">
        <v>28</v>
      </c>
      <c r="B94" s="269"/>
      <c r="C94" s="269"/>
      <c r="D94" s="269"/>
      <c r="E94" s="82"/>
      <c r="F94" s="269"/>
      <c r="G94" s="269"/>
      <c r="H94" s="269"/>
      <c r="I94" s="86">
        <f>I93/C7</f>
        <v>2.4157402597402595</v>
      </c>
      <c r="J94" s="2"/>
      <c r="L94" s="8"/>
      <c r="M94" s="8"/>
      <c r="N94" s="8"/>
    </row>
    <row r="95" spans="1:14" x14ac:dyDescent="0.2">
      <c r="A95" s="269"/>
      <c r="B95" s="269"/>
      <c r="C95" s="269"/>
      <c r="D95" s="269"/>
      <c r="E95" s="82"/>
      <c r="F95" s="269"/>
      <c r="G95" s="269"/>
      <c r="H95" s="269"/>
      <c r="I95" s="86"/>
      <c r="J95" s="2"/>
      <c r="L95" s="8"/>
      <c r="M95" s="8"/>
      <c r="N95" s="8"/>
    </row>
    <row r="96" spans="1:14" x14ac:dyDescent="0.2">
      <c r="A96" s="192" t="s">
        <v>29</v>
      </c>
      <c r="B96" s="269"/>
      <c r="C96" s="269"/>
      <c r="D96" s="269"/>
      <c r="E96" s="82"/>
      <c r="F96" s="269"/>
      <c r="G96" s="269"/>
      <c r="H96" s="269"/>
      <c r="I96" s="86">
        <f>I78+I93</f>
        <v>2602.7680000000005</v>
      </c>
      <c r="J96" s="2"/>
      <c r="L96" s="8"/>
      <c r="M96" s="8"/>
      <c r="N96" s="8"/>
    </row>
    <row r="97" spans="1:14" x14ac:dyDescent="0.2">
      <c r="A97" s="192" t="s">
        <v>30</v>
      </c>
      <c r="B97" s="269"/>
      <c r="C97" s="269"/>
      <c r="D97" s="269"/>
      <c r="E97" s="82"/>
      <c r="F97" s="269"/>
      <c r="G97" s="269"/>
      <c r="H97" s="269"/>
      <c r="I97" s="253">
        <f>I96/C7</f>
        <v>6.7604363636363649</v>
      </c>
      <c r="J97" s="2"/>
      <c r="L97" s="8"/>
      <c r="M97" s="8"/>
      <c r="N97" s="8"/>
    </row>
    <row r="98" spans="1:14" x14ac:dyDescent="0.2">
      <c r="A98" s="269"/>
      <c r="B98" s="269"/>
      <c r="C98" s="269"/>
      <c r="D98" s="269"/>
      <c r="E98" s="82"/>
      <c r="F98" s="269"/>
      <c r="G98" s="269"/>
      <c r="H98" s="269"/>
      <c r="I98" s="86"/>
      <c r="J98" s="2"/>
      <c r="L98" s="8"/>
      <c r="M98" s="8"/>
      <c r="N98" s="8"/>
    </row>
    <row r="99" spans="1:14" x14ac:dyDescent="0.2">
      <c r="A99" s="269" t="s">
        <v>31</v>
      </c>
      <c r="B99" s="269"/>
      <c r="C99" s="269"/>
      <c r="D99" s="269"/>
      <c r="E99" s="82"/>
      <c r="F99" s="269"/>
      <c r="G99" s="269"/>
      <c r="H99" s="269"/>
      <c r="I99" s="86">
        <f>I7-I96</f>
        <v>188.48199999999952</v>
      </c>
      <c r="J99" s="2"/>
      <c r="L99" s="8"/>
      <c r="M99" s="8"/>
      <c r="N99" s="8"/>
    </row>
    <row r="100" spans="1:14" x14ac:dyDescent="0.2">
      <c r="A100" s="89"/>
      <c r="B100" s="89"/>
      <c r="C100" s="89"/>
      <c r="D100" s="89"/>
      <c r="E100" s="90"/>
      <c r="F100" s="89"/>
      <c r="G100" s="89"/>
      <c r="H100" s="89"/>
      <c r="I100" s="93"/>
      <c r="J100" s="5"/>
      <c r="L100" s="8"/>
      <c r="M100" s="8"/>
      <c r="N100" s="8"/>
    </row>
    <row r="101" spans="1:14" x14ac:dyDescent="0.2">
      <c r="A101" s="15" t="s">
        <v>91</v>
      </c>
      <c r="B101" s="15"/>
      <c r="C101" s="15"/>
      <c r="D101" s="15"/>
      <c r="E101" s="16"/>
      <c r="F101" s="15"/>
      <c r="G101" s="15"/>
      <c r="H101" s="15"/>
      <c r="I101" s="15"/>
      <c r="J101" s="15"/>
      <c r="L101" s="8"/>
      <c r="M101" s="8"/>
      <c r="N101" s="8"/>
    </row>
    <row r="102" spans="1:14" s="267" customFormat="1" x14ac:dyDescent="0.2">
      <c r="A102" s="322" t="s">
        <v>98</v>
      </c>
      <c r="B102" s="322"/>
      <c r="C102" s="322"/>
      <c r="D102" s="322"/>
      <c r="E102" s="322"/>
      <c r="F102" s="322"/>
      <c r="G102" s="322"/>
      <c r="H102" s="322"/>
      <c r="I102" s="322"/>
      <c r="J102" s="71"/>
      <c r="L102" s="69"/>
      <c r="M102" s="69"/>
      <c r="N102" s="69"/>
    </row>
    <row r="103" spans="1:14" s="267" customFormat="1" x14ac:dyDescent="0.2">
      <c r="A103" s="323"/>
      <c r="B103" s="323"/>
      <c r="C103" s="323"/>
      <c r="D103" s="323"/>
      <c r="E103" s="323"/>
      <c r="F103" s="323"/>
      <c r="G103" s="323"/>
      <c r="H103" s="323"/>
      <c r="I103" s="323"/>
      <c r="J103" s="71"/>
      <c r="L103" s="69"/>
      <c r="M103" s="69"/>
      <c r="N103" s="69"/>
    </row>
    <row r="104" spans="1:14" s="267" customFormat="1" x14ac:dyDescent="0.2">
      <c r="A104" s="325"/>
      <c r="B104" s="325"/>
      <c r="C104" s="325"/>
      <c r="D104" s="325"/>
      <c r="E104" s="325"/>
      <c r="F104" s="325"/>
      <c r="G104" s="325"/>
      <c r="H104" s="325"/>
      <c r="I104" s="325"/>
      <c r="J104" s="71"/>
      <c r="L104" s="69"/>
      <c r="M104" s="69"/>
      <c r="N104" s="69"/>
    </row>
    <row r="105" spans="1:14" x14ac:dyDescent="0.2">
      <c r="A105" s="275"/>
      <c r="B105" s="275"/>
      <c r="C105" s="275"/>
      <c r="D105" s="275"/>
      <c r="E105" s="12"/>
      <c r="F105" s="275"/>
      <c r="G105" s="275"/>
      <c r="H105" s="275"/>
      <c r="I105" s="275"/>
      <c r="J105" s="275"/>
      <c r="L105" s="8"/>
      <c r="M105" s="8"/>
      <c r="N105" s="8"/>
    </row>
    <row r="106" spans="1:14" x14ac:dyDescent="0.2">
      <c r="A106" s="30" t="s">
        <v>66</v>
      </c>
      <c r="B106" s="275"/>
      <c r="C106" s="20" t="s">
        <v>70</v>
      </c>
      <c r="D106" s="275"/>
      <c r="E106" s="12" t="s">
        <v>68</v>
      </c>
      <c r="F106" s="275"/>
      <c r="G106" s="20" t="s">
        <v>69</v>
      </c>
      <c r="H106" s="180"/>
      <c r="I106" s="180"/>
      <c r="J106" s="275"/>
      <c r="L106" s="8"/>
      <c r="M106" s="8"/>
      <c r="N106" s="8"/>
    </row>
    <row r="107" spans="1:14" x14ac:dyDescent="0.2">
      <c r="A107" s="275"/>
      <c r="B107" s="275"/>
      <c r="C107" s="43">
        <v>0.1</v>
      </c>
      <c r="D107" s="275"/>
      <c r="E107" s="12"/>
      <c r="F107" s="275"/>
      <c r="G107" s="43">
        <v>0.1</v>
      </c>
      <c r="H107" s="180"/>
      <c r="I107" s="180"/>
      <c r="J107" s="275"/>
      <c r="L107" s="8"/>
      <c r="M107" s="8"/>
      <c r="N107" s="8"/>
    </row>
    <row r="108" spans="1:14" x14ac:dyDescent="0.2">
      <c r="A108" s="275"/>
      <c r="B108" s="275"/>
      <c r="C108" s="22"/>
      <c r="D108" s="13"/>
      <c r="E108" s="21" t="s">
        <v>67</v>
      </c>
      <c r="F108" s="13"/>
      <c r="G108" s="22"/>
      <c r="H108" s="180"/>
      <c r="I108" s="180"/>
      <c r="J108" s="275"/>
      <c r="L108" s="8"/>
      <c r="M108" s="8"/>
      <c r="N108" s="8"/>
    </row>
    <row r="109" spans="1:14" x14ac:dyDescent="0.2">
      <c r="A109" s="31" t="s">
        <v>49</v>
      </c>
      <c r="B109" s="275"/>
      <c r="C109" s="17">
        <f>E109*(1-C107)</f>
        <v>346.5</v>
      </c>
      <c r="D109" s="18"/>
      <c r="E109" s="19">
        <f>C7</f>
        <v>385</v>
      </c>
      <c r="F109" s="18"/>
      <c r="G109" s="37">
        <f>E109*(1+G107)</f>
        <v>423.50000000000006</v>
      </c>
      <c r="H109" s="180"/>
      <c r="I109" s="180"/>
      <c r="J109" s="275"/>
      <c r="L109" s="8"/>
      <c r="M109" s="8"/>
      <c r="N109" s="8"/>
    </row>
    <row r="110" spans="1:14" ht="4.5" customHeight="1" x14ac:dyDescent="0.2">
      <c r="A110" s="275"/>
      <c r="B110" s="275"/>
      <c r="C110" s="275"/>
      <c r="D110" s="275"/>
      <c r="E110" s="12"/>
      <c r="F110" s="275"/>
      <c r="G110" s="275"/>
      <c r="H110" s="180"/>
      <c r="I110" s="180"/>
      <c r="J110" s="275"/>
      <c r="L110" s="8"/>
      <c r="M110" s="8"/>
      <c r="N110" s="8"/>
    </row>
    <row r="111" spans="1:14" x14ac:dyDescent="0.2">
      <c r="A111" s="275" t="s">
        <v>71</v>
      </c>
      <c r="B111" s="275"/>
      <c r="C111" s="23">
        <f>$I$78/C109</f>
        <v>4.8274401154401172</v>
      </c>
      <c r="D111" s="275"/>
      <c r="E111" s="23">
        <f>$I$78/E109</f>
        <v>4.3446961038961049</v>
      </c>
      <c r="F111" s="275"/>
      <c r="G111" s="23">
        <f>$I$78/G109</f>
        <v>3.9497237308146405</v>
      </c>
      <c r="H111" s="180"/>
      <c r="I111" s="180"/>
      <c r="J111" s="275"/>
      <c r="L111" s="8"/>
      <c r="M111" s="8"/>
      <c r="N111" s="8"/>
    </row>
    <row r="112" spans="1:14" ht="4.5" customHeight="1" x14ac:dyDescent="0.2">
      <c r="A112" s="275"/>
      <c r="B112" s="275"/>
      <c r="C112" s="275"/>
      <c r="D112" s="275"/>
      <c r="E112" s="12"/>
      <c r="F112" s="275"/>
      <c r="G112" s="275"/>
      <c r="H112" s="180"/>
      <c r="I112" s="180"/>
      <c r="J112" s="275"/>
      <c r="L112" s="8"/>
      <c r="M112" s="8"/>
      <c r="N112" s="8"/>
    </row>
    <row r="113" spans="1:14" x14ac:dyDescent="0.2">
      <c r="A113" s="275" t="s">
        <v>72</v>
      </c>
      <c r="B113" s="275"/>
      <c r="C113" s="23">
        <f>$I$93/C109</f>
        <v>2.684155844155844</v>
      </c>
      <c r="D113" s="275"/>
      <c r="E113" s="23">
        <f>$I$93/E109</f>
        <v>2.4157402597402595</v>
      </c>
      <c r="F113" s="275"/>
      <c r="G113" s="23">
        <f>$I$93/G109</f>
        <v>2.1961275088547811</v>
      </c>
      <c r="H113" s="180"/>
      <c r="I113" s="180"/>
      <c r="J113" s="275"/>
      <c r="L113" s="8"/>
      <c r="M113" s="8"/>
      <c r="N113" s="8"/>
    </row>
    <row r="114" spans="1:14" ht="3.75" customHeight="1" x14ac:dyDescent="0.2">
      <c r="A114" s="275"/>
      <c r="B114" s="275"/>
      <c r="C114" s="275"/>
      <c r="D114" s="275"/>
      <c r="E114" s="12"/>
      <c r="F114" s="275"/>
      <c r="G114" s="275"/>
      <c r="H114" s="180"/>
      <c r="I114" s="180"/>
      <c r="J114" s="275"/>
      <c r="L114" s="8"/>
      <c r="M114" s="8"/>
      <c r="N114" s="8"/>
    </row>
    <row r="115" spans="1:14" x14ac:dyDescent="0.2">
      <c r="A115" s="275" t="s">
        <v>73</v>
      </c>
      <c r="B115" s="275"/>
      <c r="C115" s="23">
        <f>$I$96/C109</f>
        <v>7.5115959595959607</v>
      </c>
      <c r="D115" s="275"/>
      <c r="E115" s="23">
        <f>$I$96/E109</f>
        <v>6.7604363636363649</v>
      </c>
      <c r="F115" s="275"/>
      <c r="G115" s="23">
        <f>$I$96/G109</f>
        <v>6.1458512396694216</v>
      </c>
      <c r="H115" s="180"/>
      <c r="I115" s="180"/>
      <c r="J115" s="275"/>
      <c r="L115" s="8"/>
      <c r="M115" s="8"/>
      <c r="N115" s="8"/>
    </row>
    <row r="116" spans="1:14" ht="5.25" customHeight="1" x14ac:dyDescent="0.2">
      <c r="A116" s="15"/>
      <c r="B116" s="15"/>
      <c r="C116" s="15"/>
      <c r="D116" s="15"/>
      <c r="E116" s="16"/>
      <c r="F116" s="15"/>
      <c r="G116" s="15"/>
      <c r="H116" s="184"/>
      <c r="I116" s="184"/>
      <c r="J116" s="275"/>
      <c r="L116" s="8"/>
      <c r="M116" s="8"/>
      <c r="N116" s="8"/>
    </row>
    <row r="117" spans="1:14" x14ac:dyDescent="0.2">
      <c r="A117" s="275"/>
      <c r="B117" s="275"/>
      <c r="C117" s="275"/>
      <c r="D117" s="275"/>
      <c r="E117" s="12"/>
      <c r="F117" s="275"/>
      <c r="G117" s="275"/>
      <c r="H117" s="180"/>
      <c r="I117" s="180"/>
      <c r="J117" s="275"/>
      <c r="L117" s="8"/>
      <c r="M117" s="8"/>
      <c r="N117" s="8"/>
    </row>
    <row r="118" spans="1:14" x14ac:dyDescent="0.2">
      <c r="A118" s="275"/>
      <c r="B118" s="275"/>
      <c r="C118" s="13"/>
      <c r="D118" s="13"/>
      <c r="E118" s="14" t="s">
        <v>49</v>
      </c>
      <c r="F118" s="13"/>
      <c r="G118" s="13"/>
      <c r="H118" s="180"/>
      <c r="I118" s="180"/>
      <c r="J118" s="275"/>
      <c r="L118" s="8"/>
      <c r="M118" s="8"/>
      <c r="N118" s="8"/>
    </row>
    <row r="119" spans="1:14" x14ac:dyDescent="0.2">
      <c r="A119" s="31" t="s">
        <v>67</v>
      </c>
      <c r="B119" s="275"/>
      <c r="C119" s="26">
        <f>E119*(1-C107)</f>
        <v>6.5250000000000004</v>
      </c>
      <c r="D119" s="18"/>
      <c r="E119" s="24">
        <f>G7</f>
        <v>7.25</v>
      </c>
      <c r="F119" s="18"/>
      <c r="G119" s="26">
        <f>E119*(1+G107)</f>
        <v>7.9750000000000005</v>
      </c>
      <c r="H119" s="180"/>
      <c r="I119" s="180"/>
      <c r="J119" s="275"/>
      <c r="L119" s="8"/>
      <c r="M119" s="8"/>
      <c r="N119" s="8"/>
    </row>
    <row r="120" spans="1:14" ht="4.5" customHeight="1" x14ac:dyDescent="0.2">
      <c r="A120" s="275"/>
      <c r="B120" s="275"/>
      <c r="C120" s="275"/>
      <c r="D120" s="275"/>
      <c r="E120" s="12"/>
      <c r="F120" s="275"/>
      <c r="G120" s="275"/>
      <c r="H120" s="180"/>
      <c r="I120" s="180"/>
      <c r="J120" s="275"/>
      <c r="L120" s="8"/>
      <c r="M120" s="8"/>
      <c r="N120" s="8"/>
    </row>
    <row r="121" spans="1:14" x14ac:dyDescent="0.2">
      <c r="A121" s="275" t="s">
        <v>71</v>
      </c>
      <c r="B121" s="275"/>
      <c r="C121" s="25">
        <f>$I$78/C119</f>
        <v>256.35371647509584</v>
      </c>
      <c r="D121" s="275"/>
      <c r="E121" s="25">
        <f>$I$78/E119</f>
        <v>230.71834482758629</v>
      </c>
      <c r="F121" s="275"/>
      <c r="G121" s="25">
        <f>$I$78/G119</f>
        <v>209.74394984326025</v>
      </c>
      <c r="H121" s="180"/>
      <c r="I121" s="180"/>
      <c r="J121" s="275"/>
      <c r="L121" s="8"/>
      <c r="M121" s="8"/>
      <c r="N121" s="8"/>
    </row>
    <row r="122" spans="1:14" ht="3" customHeight="1" x14ac:dyDescent="0.2">
      <c r="A122" s="275"/>
      <c r="B122" s="275"/>
      <c r="C122" s="275"/>
      <c r="D122" s="275"/>
      <c r="E122" s="12"/>
      <c r="F122" s="275"/>
      <c r="G122" s="275"/>
      <c r="H122" s="180"/>
      <c r="I122" s="180"/>
      <c r="J122" s="275"/>
      <c r="L122" s="8"/>
      <c r="M122" s="8"/>
      <c r="N122" s="8"/>
    </row>
    <row r="123" spans="1:14" x14ac:dyDescent="0.2">
      <c r="A123" s="275" t="s">
        <v>72</v>
      </c>
      <c r="B123" s="275"/>
      <c r="C123" s="25">
        <f>$I$93/C119</f>
        <v>142.53793103448274</v>
      </c>
      <c r="D123" s="275"/>
      <c r="E123" s="25">
        <f>$I$93/E119</f>
        <v>128.28413793103448</v>
      </c>
      <c r="F123" s="275"/>
      <c r="G123" s="25">
        <f>$I$93/G119</f>
        <v>116.62194357366769</v>
      </c>
      <c r="H123" s="180"/>
      <c r="I123" s="180"/>
      <c r="J123" s="275"/>
      <c r="L123" s="8"/>
      <c r="M123" s="8"/>
      <c r="N123" s="8"/>
    </row>
    <row r="124" spans="1:14" ht="3.75" customHeight="1" x14ac:dyDescent="0.2">
      <c r="A124" s="275"/>
      <c r="B124" s="275"/>
      <c r="C124" s="275"/>
      <c r="D124" s="275"/>
      <c r="E124" s="12"/>
      <c r="F124" s="275"/>
      <c r="G124" s="275"/>
      <c r="H124" s="180"/>
      <c r="I124" s="180"/>
      <c r="J124" s="275"/>
      <c r="L124" s="8"/>
      <c r="M124" s="8"/>
      <c r="N124" s="8"/>
    </row>
    <row r="125" spans="1:14" x14ac:dyDescent="0.2">
      <c r="A125" s="275" t="s">
        <v>73</v>
      </c>
      <c r="B125" s="275"/>
      <c r="C125" s="25">
        <f>$I$96/C119</f>
        <v>398.8916475095786</v>
      </c>
      <c r="D125" s="275"/>
      <c r="E125" s="25">
        <f>$I$96/E119</f>
        <v>359.00248275862077</v>
      </c>
      <c r="F125" s="275"/>
      <c r="G125" s="25">
        <f>$I$96/G119</f>
        <v>326.36589341692792</v>
      </c>
      <c r="H125" s="180"/>
      <c r="I125" s="180"/>
      <c r="J125" s="275"/>
      <c r="L125" s="8"/>
      <c r="M125" s="8"/>
      <c r="N125" s="8"/>
    </row>
    <row r="126" spans="1:14" ht="5.25" customHeight="1" x14ac:dyDescent="0.2">
      <c r="A126" s="275"/>
      <c r="B126" s="275"/>
      <c r="C126" s="275"/>
      <c r="D126" s="275"/>
      <c r="E126" s="12"/>
      <c r="F126" s="275"/>
      <c r="G126" s="275"/>
      <c r="H126" s="180"/>
      <c r="I126" s="180"/>
      <c r="J126" s="275"/>
      <c r="L126" s="8"/>
      <c r="M126" s="8"/>
      <c r="N126" s="8"/>
    </row>
    <row r="127" spans="1:14" x14ac:dyDescent="0.2">
      <c r="A127" s="13"/>
      <c r="B127" s="13"/>
      <c r="C127" s="13"/>
      <c r="D127" s="13"/>
      <c r="E127" s="14"/>
      <c r="F127" s="13"/>
      <c r="G127" s="13"/>
      <c r="H127" s="187"/>
      <c r="I127" s="187"/>
      <c r="J127" s="275"/>
      <c r="L127" s="8"/>
      <c r="M127" s="8"/>
      <c r="N127" s="8"/>
    </row>
    <row r="128" spans="1:14" x14ac:dyDescent="0.2">
      <c r="A128" s="275"/>
      <c r="B128" s="275"/>
      <c r="C128" s="275"/>
      <c r="D128" s="275"/>
      <c r="E128" s="12"/>
      <c r="F128" s="275"/>
      <c r="G128" s="275"/>
      <c r="H128" s="275"/>
      <c r="I128" s="275"/>
      <c r="J128" s="275"/>
      <c r="L128" s="8"/>
      <c r="M128" s="8"/>
      <c r="N128" s="8"/>
    </row>
    <row r="129" spans="1:14" x14ac:dyDescent="0.2">
      <c r="A129" s="275"/>
      <c r="B129" s="275"/>
      <c r="C129" s="46"/>
      <c r="D129" s="46"/>
      <c r="E129" s="12"/>
      <c r="F129" s="46"/>
      <c r="G129" s="46"/>
      <c r="H129" s="46"/>
      <c r="I129" s="46"/>
      <c r="J129" s="275"/>
      <c r="L129" s="8"/>
      <c r="M129" s="8"/>
      <c r="N129" s="8"/>
    </row>
    <row r="130" spans="1:14" x14ac:dyDescent="0.2">
      <c r="A130" s="254"/>
      <c r="B130" s="254"/>
      <c r="C130" s="281"/>
      <c r="D130" s="281"/>
      <c r="E130" s="282"/>
      <c r="F130" s="281"/>
      <c r="G130" s="281"/>
      <c r="H130" s="281"/>
      <c r="I130" s="237"/>
    </row>
    <row r="131" spans="1:14" ht="24" customHeight="1" x14ac:dyDescent="0.25">
      <c r="A131" s="294" t="s">
        <v>231</v>
      </c>
      <c r="B131" s="254"/>
      <c r="C131" s="281"/>
      <c r="D131" s="281"/>
      <c r="E131" s="284" t="s">
        <v>232</v>
      </c>
      <c r="F131" s="281"/>
      <c r="G131" s="295" t="s">
        <v>247</v>
      </c>
      <c r="H131" s="281"/>
      <c r="I131" s="237"/>
    </row>
    <row r="132" spans="1:14" ht="9" customHeight="1" x14ac:dyDescent="0.25">
      <c r="A132" s="296"/>
      <c r="B132" s="254"/>
      <c r="C132" s="281"/>
      <c r="D132" s="281"/>
      <c r="E132" s="297"/>
      <c r="F132" s="281"/>
      <c r="G132" s="298"/>
      <c r="H132" s="281"/>
      <c r="I132" s="237"/>
    </row>
    <row r="133" spans="1:14" x14ac:dyDescent="0.2">
      <c r="A133" s="292" t="s">
        <v>232</v>
      </c>
      <c r="B133" s="254"/>
      <c r="C133" s="281"/>
      <c r="D133" s="281"/>
      <c r="E133" s="299">
        <f>C7</f>
        <v>385</v>
      </c>
      <c r="F133" s="281"/>
      <c r="G133" s="281"/>
      <c r="H133" s="281"/>
      <c r="I133" s="237"/>
    </row>
    <row r="134" spans="1:14" x14ac:dyDescent="0.2">
      <c r="A134" s="292" t="s">
        <v>233</v>
      </c>
      <c r="B134" s="254"/>
      <c r="C134" s="302">
        <v>0.95</v>
      </c>
      <c r="D134" s="281"/>
      <c r="E134" s="282"/>
      <c r="F134" s="281"/>
      <c r="G134" s="281"/>
      <c r="H134" s="281"/>
      <c r="I134" s="237"/>
    </row>
    <row r="135" spans="1:14" x14ac:dyDescent="0.2">
      <c r="A135" s="292" t="s">
        <v>248</v>
      </c>
      <c r="B135" s="254"/>
      <c r="C135" s="300"/>
      <c r="D135" s="281"/>
      <c r="E135" s="282"/>
      <c r="F135" s="281"/>
      <c r="G135" s="301">
        <f>E133*C134</f>
        <v>365.75</v>
      </c>
      <c r="H135" s="281"/>
      <c r="I135" s="237"/>
    </row>
    <row r="136" spans="1:14" x14ac:dyDescent="0.2">
      <c r="A136" s="254"/>
      <c r="B136" s="254"/>
      <c r="C136" s="281"/>
      <c r="D136" s="281"/>
      <c r="E136" s="282"/>
      <c r="F136" s="281"/>
      <c r="G136" s="281"/>
      <c r="H136" s="281"/>
      <c r="I136" s="237"/>
    </row>
    <row r="137" spans="1:14" x14ac:dyDescent="0.2">
      <c r="A137" s="292" t="s">
        <v>234</v>
      </c>
      <c r="B137" s="254"/>
      <c r="C137" s="281"/>
      <c r="D137" s="281"/>
      <c r="E137" s="287">
        <f>I97</f>
        <v>6.7604363636363649</v>
      </c>
      <c r="F137" s="281"/>
      <c r="G137" s="293">
        <f>E137/C134</f>
        <v>7.1162488038277525</v>
      </c>
      <c r="H137" s="281"/>
      <c r="I137" s="237"/>
    </row>
    <row r="138" spans="1:14" x14ac:dyDescent="0.2">
      <c r="A138" s="254"/>
      <c r="B138" s="254"/>
      <c r="C138" s="281"/>
      <c r="D138" s="281"/>
      <c r="E138" s="282"/>
      <c r="F138" s="281"/>
      <c r="G138" s="281"/>
      <c r="H138" s="281"/>
      <c r="I138" s="237"/>
    </row>
    <row r="139" spans="1:14" x14ac:dyDescent="0.2">
      <c r="A139" s="292" t="s">
        <v>235</v>
      </c>
      <c r="B139" s="254"/>
      <c r="C139" s="254"/>
      <c r="D139" s="281"/>
      <c r="E139" s="286">
        <v>0.50900000000000001</v>
      </c>
      <c r="F139" s="281"/>
      <c r="G139" s="293">
        <f>E139/C134</f>
        <v>0.53578947368421059</v>
      </c>
      <c r="H139" s="281"/>
      <c r="I139" s="237"/>
    </row>
    <row r="140" spans="1:14" x14ac:dyDescent="0.2">
      <c r="A140" s="292" t="s">
        <v>236</v>
      </c>
      <c r="B140" s="254"/>
      <c r="C140" s="254"/>
      <c r="D140" s="281"/>
      <c r="E140" s="286">
        <v>3.7999999999999999E-2</v>
      </c>
      <c r="F140" s="281"/>
      <c r="G140" s="293">
        <f>E140/C134</f>
        <v>0.04</v>
      </c>
      <c r="H140" s="281"/>
      <c r="I140" s="237"/>
    </row>
    <row r="141" spans="1:14" x14ac:dyDescent="0.2">
      <c r="A141" s="254"/>
      <c r="B141" s="254"/>
      <c r="C141" s="281"/>
      <c r="D141" s="281"/>
      <c r="E141" s="282"/>
      <c r="F141" s="281"/>
      <c r="G141" s="281"/>
      <c r="H141" s="281"/>
      <c r="I141" s="237"/>
    </row>
    <row r="142" spans="1:14" x14ac:dyDescent="0.2">
      <c r="A142" s="292" t="s">
        <v>237</v>
      </c>
      <c r="B142" s="254"/>
      <c r="C142" s="281"/>
      <c r="D142" s="281"/>
      <c r="E142" s="287">
        <f>E137+E139+E140</f>
        <v>7.3074363636363655</v>
      </c>
      <c r="F142" s="281"/>
      <c r="G142" s="287">
        <f>G137+G139+G140</f>
        <v>7.6920382775119629</v>
      </c>
      <c r="H142" s="281"/>
      <c r="I142" s="237"/>
    </row>
    <row r="143" spans="1:14" x14ac:dyDescent="0.2">
      <c r="A143" s="254"/>
      <c r="B143" s="254"/>
      <c r="C143" s="281"/>
      <c r="D143" s="281"/>
      <c r="E143" s="282"/>
      <c r="F143" s="281"/>
      <c r="G143" s="281"/>
      <c r="H143" s="281"/>
      <c r="I143" s="237"/>
    </row>
    <row r="144" spans="1:14" ht="39" customHeight="1" x14ac:dyDescent="0.2">
      <c r="A144" s="254"/>
      <c r="B144" s="254"/>
      <c r="C144" s="283" t="s">
        <v>249</v>
      </c>
      <c r="D144" s="281"/>
      <c r="E144" s="284" t="s">
        <v>250</v>
      </c>
      <c r="F144" s="281"/>
      <c r="G144" s="284" t="s">
        <v>250</v>
      </c>
      <c r="H144" s="281"/>
      <c r="I144" s="237"/>
    </row>
    <row r="145" spans="1:9" x14ac:dyDescent="0.2">
      <c r="A145" s="254"/>
      <c r="B145" s="254"/>
      <c r="C145" s="281"/>
      <c r="D145" s="281"/>
      <c r="E145" s="282"/>
      <c r="F145" s="281"/>
      <c r="G145" s="281"/>
      <c r="H145" s="281"/>
      <c r="I145" s="237"/>
    </row>
    <row r="146" spans="1:9" x14ac:dyDescent="0.2">
      <c r="A146" s="285" t="s">
        <v>246</v>
      </c>
      <c r="B146" s="254"/>
      <c r="C146" s="286">
        <v>0.20200000000000001</v>
      </c>
      <c r="D146" s="281"/>
      <c r="E146" s="287">
        <f>$E$142+C146</f>
        <v>7.5094363636363655</v>
      </c>
      <c r="F146" s="281"/>
      <c r="G146" s="287">
        <f>$G$142+C146</f>
        <v>7.8940382775119629</v>
      </c>
      <c r="H146" s="281"/>
      <c r="I146" s="237"/>
    </row>
    <row r="147" spans="1:9" x14ac:dyDescent="0.2">
      <c r="A147" s="285" t="s">
        <v>238</v>
      </c>
      <c r="B147" s="254"/>
      <c r="C147" s="286">
        <v>0.371</v>
      </c>
      <c r="D147" s="281"/>
      <c r="E147" s="287">
        <f t="shared" ref="E147:E154" si="2">$E$142+C147</f>
        <v>7.6784363636363651</v>
      </c>
      <c r="F147" s="281"/>
      <c r="G147" s="287">
        <f t="shared" ref="G147:G154" si="3">$G$142+C147</f>
        <v>8.0630382775119624</v>
      </c>
      <c r="H147" s="281"/>
      <c r="I147" s="237"/>
    </row>
    <row r="148" spans="1:9" x14ac:dyDescent="0.2">
      <c r="A148" s="285" t="s">
        <v>239</v>
      </c>
      <c r="B148" s="254"/>
      <c r="C148" s="286">
        <v>0.45500000000000002</v>
      </c>
      <c r="D148" s="281"/>
      <c r="E148" s="287">
        <f t="shared" si="2"/>
        <v>7.7624363636363656</v>
      </c>
      <c r="F148" s="281"/>
      <c r="G148" s="287">
        <f t="shared" si="3"/>
        <v>8.1470382775119621</v>
      </c>
      <c r="H148" s="281"/>
      <c r="I148" s="237"/>
    </row>
    <row r="149" spans="1:9" x14ac:dyDescent="0.2">
      <c r="A149" s="285" t="s">
        <v>240</v>
      </c>
      <c r="B149" s="254"/>
      <c r="C149" s="286">
        <v>0.53900000000000003</v>
      </c>
      <c r="D149" s="281"/>
      <c r="E149" s="287">
        <f t="shared" si="2"/>
        <v>7.8464363636363652</v>
      </c>
      <c r="F149" s="281"/>
      <c r="G149" s="287">
        <f t="shared" si="3"/>
        <v>8.2310382775119635</v>
      </c>
      <c r="H149" s="281"/>
      <c r="I149" s="237"/>
    </row>
    <row r="150" spans="1:9" x14ac:dyDescent="0.2">
      <c r="A150" s="285" t="s">
        <v>241</v>
      </c>
      <c r="B150" s="254"/>
      <c r="C150" s="286">
        <v>0.623</v>
      </c>
      <c r="D150" s="281"/>
      <c r="E150" s="287">
        <f t="shared" si="2"/>
        <v>7.9304363636363657</v>
      </c>
      <c r="F150" s="281"/>
      <c r="G150" s="287">
        <f t="shared" si="3"/>
        <v>8.3150382775119631</v>
      </c>
      <c r="H150" s="281"/>
      <c r="I150" s="237"/>
    </row>
    <row r="151" spans="1:9" x14ac:dyDescent="0.2">
      <c r="A151" s="285" t="s">
        <v>242</v>
      </c>
      <c r="B151" s="254"/>
      <c r="C151" s="286">
        <v>0.70699999999999996</v>
      </c>
      <c r="D151" s="281"/>
      <c r="E151" s="287">
        <f t="shared" si="2"/>
        <v>8.0144363636363654</v>
      </c>
      <c r="F151" s="281"/>
      <c r="G151" s="287">
        <f t="shared" si="3"/>
        <v>8.3990382775119627</v>
      </c>
      <c r="H151" s="281"/>
      <c r="I151" s="237"/>
    </row>
    <row r="152" spans="1:9" x14ac:dyDescent="0.2">
      <c r="A152" s="285" t="s">
        <v>243</v>
      </c>
      <c r="B152" s="254"/>
      <c r="C152" s="286">
        <v>0.89200000000000002</v>
      </c>
      <c r="D152" s="281"/>
      <c r="E152" s="287">
        <f t="shared" si="2"/>
        <v>8.1994363636363659</v>
      </c>
      <c r="F152" s="281"/>
      <c r="G152" s="287">
        <f t="shared" si="3"/>
        <v>8.5840382775119632</v>
      </c>
      <c r="H152" s="281"/>
      <c r="I152" s="237"/>
    </row>
    <row r="153" spans="1:9" x14ac:dyDescent="0.2">
      <c r="A153" s="285" t="s">
        <v>244</v>
      </c>
      <c r="B153" s="254"/>
      <c r="C153" s="286">
        <v>0.996</v>
      </c>
      <c r="D153" s="281"/>
      <c r="E153" s="287">
        <f t="shared" si="2"/>
        <v>8.3034363636363651</v>
      </c>
      <c r="F153" s="281"/>
      <c r="G153" s="287">
        <f t="shared" si="3"/>
        <v>8.6880382775119624</v>
      </c>
      <c r="H153" s="281"/>
      <c r="I153" s="237"/>
    </row>
    <row r="154" spans="1:9" x14ac:dyDescent="0.2">
      <c r="A154" s="288" t="s">
        <v>245</v>
      </c>
      <c r="B154" s="289"/>
      <c r="C154" s="290">
        <v>1.1160000000000001</v>
      </c>
      <c r="D154" s="291"/>
      <c r="E154" s="287">
        <f t="shared" si="2"/>
        <v>8.4234363636363661</v>
      </c>
      <c r="F154" s="291"/>
      <c r="G154" s="287">
        <f t="shared" si="3"/>
        <v>8.8080382775119634</v>
      </c>
      <c r="H154" s="291"/>
      <c r="I154" s="280"/>
    </row>
    <row r="155" spans="1:9" x14ac:dyDescent="0.2">
      <c r="A155" s="279"/>
      <c r="C155" s="61"/>
      <c r="D155" s="61"/>
      <c r="F155" s="61"/>
      <c r="G155" s="61"/>
      <c r="H155" s="61"/>
      <c r="I155" s="237"/>
    </row>
  </sheetData>
  <sheetProtection sheet="1" objects="1" scenarios="1"/>
  <mergeCells count="20">
    <mergeCell ref="A104:I104"/>
    <mergeCell ref="A90:C90"/>
    <mergeCell ref="D90:H90"/>
    <mergeCell ref="A91:C91"/>
    <mergeCell ref="D91:H91"/>
    <mergeCell ref="A102:I102"/>
    <mergeCell ref="A103:I103"/>
    <mergeCell ref="A87:C87"/>
    <mergeCell ref="D87:H87"/>
    <mergeCell ref="A88:C88"/>
    <mergeCell ref="D88:H88"/>
    <mergeCell ref="A89:C89"/>
    <mergeCell ref="D89:H89"/>
    <mergeCell ref="A86:C86"/>
    <mergeCell ref="D86:H86"/>
    <mergeCell ref="A1:J1"/>
    <mergeCell ref="A84:C84"/>
    <mergeCell ref="D84:H84"/>
    <mergeCell ref="A85:C85"/>
    <mergeCell ref="D85:H85"/>
  </mergeCells>
  <pageMargins left="1.25" right="0.75" top="0.25" bottom="0.75" header="0.5" footer="0.5"/>
  <pageSetup scale="74" orientation="portrait" copies="2" r:id="rId1"/>
  <headerFooter alignWithMargins="0">
    <oddFooter>&amp;L&amp;A&amp;CUniversity of Idaho&amp;RAERS Dept</oddFooter>
  </headerFooter>
  <rowBreaks count="1" manualBreakCount="1">
    <brk id="8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6"/>
  <sheetViews>
    <sheetView zoomScaleNormal="100" workbookViewId="0">
      <selection sqref="A1:J1"/>
    </sheetView>
  </sheetViews>
  <sheetFormatPr defaultRowHeight="12.75" x14ac:dyDescent="0.2"/>
  <cols>
    <col min="1" max="1" width="27" customWidth="1"/>
    <col min="2" max="2" width="2" customWidth="1"/>
    <col min="3" max="3" width="11.7109375" customWidth="1"/>
    <col min="4" max="4" width="1.140625" customWidth="1"/>
    <col min="5" max="5" width="10.7109375" style="1" customWidth="1"/>
    <col min="6" max="6" width="1.5703125" customWidth="1"/>
    <col min="7" max="7" width="10.7109375" customWidth="1"/>
    <col min="8" max="8" width="1.7109375" customWidth="1"/>
    <col min="9" max="9" width="16.7109375" style="8" customWidth="1"/>
    <col min="10" max="10" width="1.5703125" customWidth="1"/>
    <col min="11" max="11" width="1" customWidth="1"/>
    <col min="12" max="12" width="10.28515625" customWidth="1"/>
  </cols>
  <sheetData>
    <row r="1" spans="1:14" ht="30" customHeight="1" x14ac:dyDescent="0.2">
      <c r="A1" s="318" t="s">
        <v>285</v>
      </c>
      <c r="B1" s="318"/>
      <c r="C1" s="318"/>
      <c r="D1" s="318"/>
      <c r="E1" s="318"/>
      <c r="F1" s="318"/>
      <c r="G1" s="318"/>
      <c r="H1" s="318"/>
      <c r="I1" s="318"/>
      <c r="J1" s="318"/>
      <c r="L1" s="259">
        <v>42461</v>
      </c>
    </row>
    <row r="2" spans="1:14" ht="3.75" customHeight="1" x14ac:dyDescent="0.2">
      <c r="A2" s="3"/>
      <c r="B2" s="3"/>
      <c r="C2" s="3"/>
      <c r="D2" s="3"/>
      <c r="E2" s="4"/>
      <c r="F2" s="3"/>
      <c r="G2" s="3"/>
      <c r="H2" s="3"/>
      <c r="I2" s="7"/>
      <c r="J2" s="3"/>
    </row>
    <row r="3" spans="1:14" ht="15" x14ac:dyDescent="0.2">
      <c r="A3" s="32"/>
      <c r="B3" s="32"/>
      <c r="C3" s="33" t="s">
        <v>2</v>
      </c>
      <c r="D3" s="34"/>
      <c r="E3" s="35"/>
      <c r="F3" s="34"/>
      <c r="G3" s="34" t="s">
        <v>5</v>
      </c>
      <c r="H3" s="34"/>
      <c r="I3" s="10" t="s">
        <v>8</v>
      </c>
      <c r="J3" s="2"/>
      <c r="L3" s="8"/>
      <c r="M3" s="8"/>
      <c r="N3" s="8"/>
    </row>
    <row r="4" spans="1:14" ht="15" x14ac:dyDescent="0.2">
      <c r="A4" s="36" t="s">
        <v>1</v>
      </c>
      <c r="B4" s="32"/>
      <c r="C4" s="33" t="s">
        <v>3</v>
      </c>
      <c r="D4" s="34"/>
      <c r="E4" s="35" t="s">
        <v>4</v>
      </c>
      <c r="F4" s="34"/>
      <c r="G4" s="34" t="s">
        <v>6</v>
      </c>
      <c r="H4" s="34"/>
      <c r="I4" s="10" t="s">
        <v>7</v>
      </c>
      <c r="J4" s="2"/>
      <c r="L4" s="8"/>
      <c r="M4" s="8"/>
      <c r="N4" s="8"/>
    </row>
    <row r="5" spans="1:14" ht="5.25" customHeight="1" x14ac:dyDescent="0.2">
      <c r="A5" s="21"/>
      <c r="B5" s="13"/>
      <c r="C5" s="13"/>
      <c r="D5" s="13"/>
      <c r="E5" s="14"/>
      <c r="F5" s="13"/>
      <c r="G5" s="13"/>
      <c r="H5" s="13"/>
      <c r="I5" s="5"/>
      <c r="J5" s="5"/>
      <c r="L5" s="8"/>
      <c r="M5" s="8"/>
      <c r="N5" s="8"/>
    </row>
    <row r="6" spans="1:14" x14ac:dyDescent="0.2">
      <c r="A6" s="29" t="s">
        <v>0</v>
      </c>
      <c r="B6" s="275"/>
      <c r="C6" s="275"/>
      <c r="D6" s="275"/>
      <c r="E6" s="12"/>
      <c r="F6" s="275"/>
      <c r="G6" s="275"/>
      <c r="H6" s="275"/>
      <c r="I6" s="2"/>
      <c r="J6" s="2"/>
      <c r="L6" s="8"/>
      <c r="M6" s="8"/>
      <c r="N6" s="8"/>
    </row>
    <row r="7" spans="1:14" x14ac:dyDescent="0.2">
      <c r="A7" s="74" t="s">
        <v>9</v>
      </c>
      <c r="B7" s="75"/>
      <c r="C7" s="276">
        <v>425</v>
      </c>
      <c r="D7" s="75"/>
      <c r="E7" s="76" t="s">
        <v>10</v>
      </c>
      <c r="F7" s="75"/>
      <c r="G7" s="219">
        <v>7.25</v>
      </c>
      <c r="H7" s="75"/>
      <c r="I7" s="78">
        <f>C7*G7</f>
        <v>3081.25</v>
      </c>
      <c r="J7" s="68"/>
      <c r="L7" s="69"/>
      <c r="M7" s="69"/>
      <c r="N7" s="8"/>
    </row>
    <row r="8" spans="1:14" ht="6.75" customHeight="1" x14ac:dyDescent="0.2">
      <c r="A8" s="75"/>
      <c r="B8" s="75"/>
      <c r="C8" s="75"/>
      <c r="D8" s="75"/>
      <c r="E8" s="79"/>
      <c r="F8" s="75"/>
      <c r="G8" s="80"/>
      <c r="H8" s="75"/>
      <c r="I8" s="78"/>
      <c r="J8" s="68"/>
      <c r="L8" s="69"/>
      <c r="M8" s="69"/>
      <c r="N8" s="69"/>
    </row>
    <row r="9" spans="1:14" x14ac:dyDescent="0.2">
      <c r="A9" s="29" t="s">
        <v>11</v>
      </c>
      <c r="B9" s="269"/>
      <c r="C9" s="269"/>
      <c r="D9" s="269"/>
      <c r="E9" s="82"/>
      <c r="F9" s="269"/>
      <c r="G9" s="83"/>
      <c r="H9" s="269"/>
      <c r="I9" s="84"/>
      <c r="J9" s="2"/>
      <c r="L9" s="8"/>
      <c r="M9" s="8"/>
      <c r="N9" s="8"/>
    </row>
    <row r="10" spans="1:14" ht="6.75" customHeight="1" x14ac:dyDescent="0.2">
      <c r="A10" s="269"/>
      <c r="B10" s="269"/>
      <c r="C10" s="269"/>
      <c r="D10" s="269"/>
      <c r="E10" s="82"/>
      <c r="F10" s="269"/>
      <c r="G10" s="83"/>
      <c r="H10" s="269"/>
      <c r="I10" s="84"/>
      <c r="J10" s="2"/>
      <c r="L10" s="8"/>
      <c r="M10" s="8"/>
      <c r="N10" s="8"/>
    </row>
    <row r="11" spans="1:14" x14ac:dyDescent="0.2">
      <c r="A11" s="192" t="s">
        <v>12</v>
      </c>
      <c r="B11" s="269"/>
      <c r="C11" s="269"/>
      <c r="D11" s="269"/>
      <c r="E11" s="82"/>
      <c r="F11" s="269"/>
      <c r="G11" s="83"/>
      <c r="H11" s="269"/>
      <c r="I11" s="85">
        <f>SUM(I12:I13)</f>
        <v>289.8</v>
      </c>
      <c r="J11" s="2"/>
      <c r="L11" s="8"/>
      <c r="M11" s="8"/>
      <c r="N11" s="8"/>
    </row>
    <row r="12" spans="1:14" x14ac:dyDescent="0.2">
      <c r="A12" s="268" t="s">
        <v>166</v>
      </c>
      <c r="B12" s="269"/>
      <c r="C12" s="268">
        <v>21</v>
      </c>
      <c r="D12" s="269"/>
      <c r="E12" s="73" t="s">
        <v>10</v>
      </c>
      <c r="F12" s="269"/>
      <c r="G12" s="218">
        <v>12.1</v>
      </c>
      <c r="H12" s="269"/>
      <c r="I12" s="84">
        <f>C12*G12</f>
        <v>254.1</v>
      </c>
      <c r="J12" s="2"/>
      <c r="L12" s="8"/>
      <c r="M12" s="8"/>
      <c r="N12" s="8"/>
    </row>
    <row r="13" spans="1:14" x14ac:dyDescent="0.2">
      <c r="A13" s="268" t="s">
        <v>145</v>
      </c>
      <c r="B13" s="269"/>
      <c r="C13" s="268">
        <v>21</v>
      </c>
      <c r="D13" s="269"/>
      <c r="E13" s="73" t="s">
        <v>10</v>
      </c>
      <c r="F13" s="269"/>
      <c r="G13" s="218">
        <v>1.7</v>
      </c>
      <c r="H13" s="269"/>
      <c r="I13" s="84">
        <f>C13*G13</f>
        <v>35.699999999999996</v>
      </c>
      <c r="J13" s="2"/>
      <c r="L13" s="8"/>
      <c r="M13" s="8"/>
      <c r="N13" s="8"/>
    </row>
    <row r="14" spans="1:14" ht="7.5" customHeight="1" x14ac:dyDescent="0.2">
      <c r="A14" s="269"/>
      <c r="B14" s="269"/>
      <c r="C14" s="269"/>
      <c r="D14" s="269"/>
      <c r="E14" s="82"/>
      <c r="F14" s="269"/>
      <c r="G14" s="221"/>
      <c r="H14" s="269"/>
      <c r="I14" s="84"/>
      <c r="J14" s="2"/>
      <c r="L14" s="8"/>
      <c r="M14" s="8"/>
      <c r="N14" s="8"/>
    </row>
    <row r="15" spans="1:14" x14ac:dyDescent="0.2">
      <c r="A15" s="192" t="s">
        <v>13</v>
      </c>
      <c r="B15" s="269"/>
      <c r="C15" s="269"/>
      <c r="D15" s="269"/>
      <c r="E15" s="82"/>
      <c r="F15" s="269"/>
      <c r="G15" s="221"/>
      <c r="H15" s="269"/>
      <c r="I15" s="85">
        <f>SUM(I16:I22)</f>
        <v>448.19999999999993</v>
      </c>
      <c r="J15" s="2"/>
      <c r="L15" s="8"/>
      <c r="M15" s="8"/>
      <c r="N15" s="8"/>
    </row>
    <row r="16" spans="1:14" x14ac:dyDescent="0.2">
      <c r="A16" s="268" t="s">
        <v>146</v>
      </c>
      <c r="B16" s="269"/>
      <c r="C16" s="268">
        <v>140</v>
      </c>
      <c r="D16" s="269"/>
      <c r="E16" s="73" t="s">
        <v>32</v>
      </c>
      <c r="F16" s="269"/>
      <c r="G16" s="218">
        <v>0.55000000000000004</v>
      </c>
      <c r="H16" s="269"/>
      <c r="I16" s="84">
        <f t="shared" ref="I16:I22" si="0">C16*G16</f>
        <v>77</v>
      </c>
      <c r="J16" s="2"/>
      <c r="L16" s="8"/>
      <c r="M16" s="8"/>
      <c r="N16" s="8"/>
    </row>
    <row r="17" spans="1:14" x14ac:dyDescent="0.2">
      <c r="A17" s="268" t="s">
        <v>147</v>
      </c>
      <c r="B17" s="269"/>
      <c r="C17" s="268">
        <v>185</v>
      </c>
      <c r="D17" s="269"/>
      <c r="E17" s="73" t="s">
        <v>32</v>
      </c>
      <c r="F17" s="269"/>
      <c r="G17" s="218">
        <v>0.53</v>
      </c>
      <c r="H17" s="269"/>
      <c r="I17" s="84">
        <f t="shared" si="0"/>
        <v>98.050000000000011</v>
      </c>
      <c r="J17" s="2"/>
      <c r="L17" s="8"/>
      <c r="M17" s="8"/>
      <c r="N17" s="8"/>
    </row>
    <row r="18" spans="1:14" x14ac:dyDescent="0.2">
      <c r="A18" s="268" t="s">
        <v>14</v>
      </c>
      <c r="B18" s="269"/>
      <c r="C18" s="268">
        <v>215</v>
      </c>
      <c r="D18" s="269"/>
      <c r="E18" s="73" t="s">
        <v>32</v>
      </c>
      <c r="F18" s="269"/>
      <c r="G18" s="218">
        <v>0.44</v>
      </c>
      <c r="H18" s="269"/>
      <c r="I18" s="86">
        <f t="shared" si="0"/>
        <v>94.6</v>
      </c>
      <c r="J18" s="2"/>
      <c r="L18" s="8"/>
      <c r="M18" s="8"/>
      <c r="N18" s="8"/>
    </row>
    <row r="19" spans="1:14" x14ac:dyDescent="0.2">
      <c r="A19" s="268" t="s">
        <v>15</v>
      </c>
      <c r="B19" s="269"/>
      <c r="C19" s="268">
        <v>85</v>
      </c>
      <c r="D19" s="269"/>
      <c r="E19" s="73" t="s">
        <v>32</v>
      </c>
      <c r="F19" s="269"/>
      <c r="G19" s="218">
        <v>0.27</v>
      </c>
      <c r="H19" s="269"/>
      <c r="I19" s="86">
        <f t="shared" si="0"/>
        <v>22.950000000000003</v>
      </c>
      <c r="J19" s="2"/>
      <c r="L19" s="8"/>
      <c r="M19" s="8"/>
      <c r="N19" s="8"/>
    </row>
    <row r="20" spans="1:14" x14ac:dyDescent="0.2">
      <c r="A20" s="268" t="s">
        <v>16</v>
      </c>
      <c r="B20" s="269"/>
      <c r="C20" s="268">
        <v>120</v>
      </c>
      <c r="D20" s="269"/>
      <c r="E20" s="73" t="s">
        <v>32</v>
      </c>
      <c r="F20" s="269"/>
      <c r="G20" s="218">
        <v>0.73</v>
      </c>
      <c r="H20" s="269"/>
      <c r="I20" s="86">
        <f t="shared" si="0"/>
        <v>87.6</v>
      </c>
      <c r="J20" s="2"/>
      <c r="L20" s="8"/>
      <c r="M20" s="8"/>
      <c r="N20" s="8"/>
    </row>
    <row r="21" spans="1:14" x14ac:dyDescent="0.2">
      <c r="A21" s="268" t="s">
        <v>102</v>
      </c>
      <c r="B21" s="269"/>
      <c r="C21" s="268">
        <v>50</v>
      </c>
      <c r="D21" s="269"/>
      <c r="E21" s="73" t="s">
        <v>32</v>
      </c>
      <c r="F21" s="269"/>
      <c r="G21" s="218">
        <v>0.72</v>
      </c>
      <c r="H21" s="269"/>
      <c r="I21" s="86">
        <f t="shared" si="0"/>
        <v>36</v>
      </c>
      <c r="J21" s="2"/>
      <c r="L21" s="8"/>
      <c r="M21" s="8"/>
      <c r="N21" s="8"/>
    </row>
    <row r="22" spans="1:14" x14ac:dyDescent="0.2">
      <c r="A22" s="268" t="s">
        <v>148</v>
      </c>
      <c r="B22" s="269"/>
      <c r="C22" s="268">
        <v>1</v>
      </c>
      <c r="D22" s="269"/>
      <c r="E22" s="73" t="s">
        <v>151</v>
      </c>
      <c r="F22" s="269"/>
      <c r="G22" s="218">
        <v>32</v>
      </c>
      <c r="H22" s="269"/>
      <c r="I22" s="86">
        <f t="shared" si="0"/>
        <v>32</v>
      </c>
      <c r="J22" s="2"/>
      <c r="L22" s="8"/>
      <c r="M22" s="8"/>
      <c r="N22" s="8"/>
    </row>
    <row r="23" spans="1:14" ht="6" customHeight="1" x14ac:dyDescent="0.2">
      <c r="A23" s="269"/>
      <c r="B23" s="269"/>
      <c r="C23" s="269"/>
      <c r="D23" s="269"/>
      <c r="E23" s="82"/>
      <c r="F23" s="269"/>
      <c r="G23" s="221"/>
      <c r="H23" s="269"/>
      <c r="I23" s="86"/>
      <c r="J23" s="2"/>
      <c r="L23" s="8"/>
      <c r="M23" s="8"/>
      <c r="N23" s="8"/>
    </row>
    <row r="24" spans="1:14" x14ac:dyDescent="0.2">
      <c r="A24" s="192" t="s">
        <v>17</v>
      </c>
      <c r="B24" s="269"/>
      <c r="C24" s="269"/>
      <c r="D24" s="269"/>
      <c r="E24" s="82"/>
      <c r="F24" s="269"/>
      <c r="G24" s="221"/>
      <c r="H24" s="269"/>
      <c r="I24" s="87">
        <f>SUM(I25:I40)</f>
        <v>475.5455</v>
      </c>
      <c r="J24" s="2"/>
      <c r="L24" s="8"/>
      <c r="M24" s="8"/>
      <c r="N24" s="8"/>
    </row>
    <row r="25" spans="1:14" x14ac:dyDescent="0.2">
      <c r="A25" s="270" t="s">
        <v>81</v>
      </c>
      <c r="B25" s="269"/>
      <c r="C25" s="88">
        <v>35</v>
      </c>
      <c r="D25" s="269"/>
      <c r="E25" s="73" t="s">
        <v>104</v>
      </c>
      <c r="F25" s="269"/>
      <c r="G25" s="218">
        <v>5.95</v>
      </c>
      <c r="H25" s="269"/>
      <c r="I25" s="86">
        <f t="shared" ref="I25:I40" si="1">C25*G25</f>
        <v>208.25</v>
      </c>
      <c r="J25" s="2"/>
      <c r="K25" s="237"/>
      <c r="L25" s="8"/>
      <c r="M25" s="8"/>
      <c r="N25" s="8"/>
    </row>
    <row r="26" spans="1:14" x14ac:dyDescent="0.2">
      <c r="A26" s="270" t="s">
        <v>149</v>
      </c>
      <c r="B26" s="269"/>
      <c r="C26" s="88">
        <v>21</v>
      </c>
      <c r="D26" s="269"/>
      <c r="E26" s="73" t="s">
        <v>10</v>
      </c>
      <c r="F26" s="269"/>
      <c r="G26" s="218">
        <v>0.5</v>
      </c>
      <c r="H26" s="269"/>
      <c r="I26" s="86">
        <f t="shared" si="1"/>
        <v>10.5</v>
      </c>
      <c r="J26" s="2"/>
      <c r="K26" s="237"/>
      <c r="L26" s="8"/>
      <c r="M26" s="8"/>
      <c r="N26" s="8"/>
    </row>
    <row r="27" spans="1:14" x14ac:dyDescent="0.2">
      <c r="A27" s="270" t="s">
        <v>216</v>
      </c>
      <c r="B27" s="269"/>
      <c r="C27" s="88">
        <v>1</v>
      </c>
      <c r="D27" s="269"/>
      <c r="E27" s="73" t="s">
        <v>32</v>
      </c>
      <c r="F27" s="269"/>
      <c r="G27" s="218">
        <v>33.450000000000003</v>
      </c>
      <c r="H27" s="269"/>
      <c r="I27" s="86">
        <f t="shared" si="1"/>
        <v>33.450000000000003</v>
      </c>
      <c r="J27" s="2"/>
      <c r="K27" s="237"/>
      <c r="L27" s="8"/>
      <c r="M27" s="8"/>
      <c r="N27" s="8"/>
    </row>
    <row r="28" spans="1:14" x14ac:dyDescent="0.2">
      <c r="A28" s="270" t="s">
        <v>139</v>
      </c>
      <c r="B28" s="269"/>
      <c r="C28" s="88">
        <v>8</v>
      </c>
      <c r="D28" s="269"/>
      <c r="E28" s="73" t="s">
        <v>135</v>
      </c>
      <c r="F28" s="269"/>
      <c r="G28" s="218">
        <v>1.5</v>
      </c>
      <c r="H28" s="269"/>
      <c r="I28" s="86">
        <f>C28*G28</f>
        <v>12</v>
      </c>
      <c r="J28" s="2"/>
      <c r="K28" s="237"/>
      <c r="L28" s="8"/>
      <c r="M28" s="8"/>
      <c r="N28" s="8"/>
    </row>
    <row r="29" spans="1:14" x14ac:dyDescent="0.2">
      <c r="A29" s="268" t="s">
        <v>217</v>
      </c>
      <c r="B29" s="269"/>
      <c r="C29" s="268">
        <v>0.67</v>
      </c>
      <c r="D29" s="269"/>
      <c r="E29" s="73" t="s">
        <v>32</v>
      </c>
      <c r="F29" s="269"/>
      <c r="G29" s="218">
        <v>14.65</v>
      </c>
      <c r="H29" s="269"/>
      <c r="I29" s="86">
        <f t="shared" si="1"/>
        <v>9.8155000000000001</v>
      </c>
      <c r="J29" s="2"/>
      <c r="K29" s="237"/>
      <c r="L29" s="8"/>
      <c r="M29" s="8"/>
      <c r="N29" s="8"/>
    </row>
    <row r="30" spans="1:14" x14ac:dyDescent="0.2">
      <c r="A30" s="268" t="s">
        <v>218</v>
      </c>
      <c r="B30" s="269"/>
      <c r="C30" s="88">
        <v>3.5</v>
      </c>
      <c r="D30" s="269"/>
      <c r="E30" s="73" t="s">
        <v>150</v>
      </c>
      <c r="F30" s="269"/>
      <c r="G30" s="218">
        <v>6.25</v>
      </c>
      <c r="H30" s="269"/>
      <c r="I30" s="86">
        <f t="shared" si="1"/>
        <v>21.875</v>
      </c>
      <c r="J30" s="2"/>
      <c r="K30" s="237"/>
      <c r="L30" s="8"/>
      <c r="M30" s="8"/>
      <c r="N30" s="8"/>
    </row>
    <row r="31" spans="1:14" x14ac:dyDescent="0.2">
      <c r="A31" s="268" t="s">
        <v>140</v>
      </c>
      <c r="B31" s="269"/>
      <c r="C31" s="88">
        <v>2</v>
      </c>
      <c r="D31" s="269"/>
      <c r="E31" s="73" t="s">
        <v>150</v>
      </c>
      <c r="F31" s="269"/>
      <c r="G31" s="218">
        <v>4.9000000000000004</v>
      </c>
      <c r="H31" s="269"/>
      <c r="I31" s="86">
        <f t="shared" si="1"/>
        <v>9.8000000000000007</v>
      </c>
      <c r="J31" s="2"/>
      <c r="K31" s="237"/>
      <c r="L31" s="8"/>
      <c r="M31" s="8"/>
      <c r="N31" s="8"/>
    </row>
    <row r="32" spans="1:14" ht="11.25" customHeight="1" x14ac:dyDescent="0.2">
      <c r="A32" s="270" t="s">
        <v>219</v>
      </c>
      <c r="B32" s="269"/>
      <c r="C32" s="88">
        <v>8</v>
      </c>
      <c r="D32" s="269"/>
      <c r="E32" s="73" t="s">
        <v>135</v>
      </c>
      <c r="F32" s="269"/>
      <c r="G32" s="218">
        <v>2.2999999999999998</v>
      </c>
      <c r="H32" s="269"/>
      <c r="I32" s="86">
        <f t="shared" si="1"/>
        <v>18.399999999999999</v>
      </c>
      <c r="J32" s="2"/>
      <c r="K32" s="237"/>
      <c r="L32" s="8"/>
      <c r="M32" s="8"/>
      <c r="N32" s="8"/>
    </row>
    <row r="33" spans="1:14" ht="11.25" customHeight="1" x14ac:dyDescent="0.2">
      <c r="A33" s="308" t="s">
        <v>220</v>
      </c>
      <c r="B33" s="307"/>
      <c r="C33" s="306">
        <v>12</v>
      </c>
      <c r="D33" s="307"/>
      <c r="E33" s="73" t="s">
        <v>135</v>
      </c>
      <c r="F33" s="307"/>
      <c r="G33" s="218">
        <v>1.35</v>
      </c>
      <c r="H33" s="307"/>
      <c r="I33" s="86">
        <f t="shared" si="1"/>
        <v>16.200000000000003</v>
      </c>
      <c r="J33" s="2"/>
      <c r="K33" s="237"/>
      <c r="L33" s="8"/>
      <c r="M33" s="8"/>
      <c r="N33" s="8"/>
    </row>
    <row r="34" spans="1:14" x14ac:dyDescent="0.2">
      <c r="A34" s="270" t="s">
        <v>141</v>
      </c>
      <c r="B34" s="269"/>
      <c r="C34" s="88">
        <v>5.5</v>
      </c>
      <c r="D34" s="269"/>
      <c r="E34" s="73" t="s">
        <v>135</v>
      </c>
      <c r="F34" s="269"/>
      <c r="G34" s="218">
        <v>3.4</v>
      </c>
      <c r="H34" s="269"/>
      <c r="I34" s="86">
        <f t="shared" si="1"/>
        <v>18.7</v>
      </c>
      <c r="J34" s="2"/>
      <c r="K34" s="237"/>
      <c r="L34" s="8"/>
      <c r="M34" s="8"/>
      <c r="N34" s="8"/>
    </row>
    <row r="35" spans="1:14" x14ac:dyDescent="0.2">
      <c r="A35" s="270" t="s">
        <v>225</v>
      </c>
      <c r="B35" s="269"/>
      <c r="C35" s="88">
        <v>2</v>
      </c>
      <c r="D35" s="269"/>
      <c r="E35" s="73" t="s">
        <v>150</v>
      </c>
      <c r="F35" s="269"/>
      <c r="G35" s="218">
        <v>4.6500000000000004</v>
      </c>
      <c r="H35" s="269"/>
      <c r="I35" s="86">
        <f t="shared" si="1"/>
        <v>9.3000000000000007</v>
      </c>
      <c r="J35" s="2"/>
      <c r="K35" s="8"/>
      <c r="L35" s="8"/>
      <c r="M35" s="8"/>
      <c r="N35" s="8"/>
    </row>
    <row r="36" spans="1:14" x14ac:dyDescent="0.2">
      <c r="A36" s="270" t="s">
        <v>283</v>
      </c>
      <c r="B36" s="269"/>
      <c r="C36" s="88">
        <v>7</v>
      </c>
      <c r="D36" s="269"/>
      <c r="E36" s="73" t="s">
        <v>135</v>
      </c>
      <c r="F36" s="269"/>
      <c r="G36" s="218">
        <v>2.6</v>
      </c>
      <c r="H36" s="269"/>
      <c r="I36" s="86">
        <f t="shared" si="1"/>
        <v>18.2</v>
      </c>
      <c r="J36" s="2"/>
      <c r="K36" s="8"/>
      <c r="L36" s="8"/>
      <c r="M36" s="8"/>
      <c r="N36" s="8"/>
    </row>
    <row r="37" spans="1:14" x14ac:dyDescent="0.2">
      <c r="A37" s="270" t="s">
        <v>143</v>
      </c>
      <c r="B37" s="269"/>
      <c r="C37" s="88">
        <v>5.5</v>
      </c>
      <c r="D37" s="269"/>
      <c r="E37" s="73" t="s">
        <v>39</v>
      </c>
      <c r="F37" s="269"/>
      <c r="G37" s="218">
        <v>4.7</v>
      </c>
      <c r="H37" s="269"/>
      <c r="I37" s="86">
        <f t="shared" si="1"/>
        <v>25.85</v>
      </c>
      <c r="J37" s="2"/>
      <c r="K37" s="8"/>
      <c r="L37" s="8"/>
      <c r="M37" s="8"/>
      <c r="N37" s="8"/>
    </row>
    <row r="38" spans="1:14" x14ac:dyDescent="0.2">
      <c r="A38" s="270" t="s">
        <v>284</v>
      </c>
      <c r="B38" s="269"/>
      <c r="C38" s="94">
        <v>2.75</v>
      </c>
      <c r="D38" s="269"/>
      <c r="E38" s="73" t="s">
        <v>135</v>
      </c>
      <c r="F38" s="269"/>
      <c r="G38" s="218">
        <v>4.7</v>
      </c>
      <c r="H38" s="269"/>
      <c r="I38" s="86">
        <f t="shared" si="1"/>
        <v>12.925000000000001</v>
      </c>
      <c r="J38" s="2"/>
      <c r="K38" s="237"/>
      <c r="L38" s="8"/>
      <c r="M38" s="8"/>
      <c r="N38" s="8"/>
    </row>
    <row r="39" spans="1:14" x14ac:dyDescent="0.2">
      <c r="A39" s="308" t="s">
        <v>103</v>
      </c>
      <c r="B39" s="307"/>
      <c r="C39" s="88">
        <v>3.2</v>
      </c>
      <c r="D39" s="307"/>
      <c r="E39" s="73" t="s">
        <v>33</v>
      </c>
      <c r="F39" s="269"/>
      <c r="G39" s="218">
        <v>8.65</v>
      </c>
      <c r="H39" s="269"/>
      <c r="I39" s="86">
        <f t="shared" si="1"/>
        <v>27.680000000000003</v>
      </c>
      <c r="J39" s="2"/>
      <c r="K39" s="237"/>
      <c r="L39" s="8"/>
      <c r="M39" s="8"/>
      <c r="N39" s="8"/>
    </row>
    <row r="40" spans="1:14" x14ac:dyDescent="0.2">
      <c r="A40" s="270" t="s">
        <v>172</v>
      </c>
      <c r="B40" s="269"/>
      <c r="C40" s="88">
        <v>2</v>
      </c>
      <c r="D40" s="269"/>
      <c r="E40" s="73" t="s">
        <v>150</v>
      </c>
      <c r="F40" s="269"/>
      <c r="G40" s="218">
        <v>11.3</v>
      </c>
      <c r="H40" s="269"/>
      <c r="I40" s="86">
        <f t="shared" si="1"/>
        <v>22.6</v>
      </c>
      <c r="J40" s="2"/>
      <c r="L40" s="8"/>
      <c r="M40" s="8"/>
      <c r="N40" s="8"/>
    </row>
    <row r="41" spans="1:14" ht="5.25" customHeight="1" x14ac:dyDescent="0.2">
      <c r="A41" s="269"/>
      <c r="B41" s="269"/>
      <c r="C41" s="269"/>
      <c r="D41" s="269"/>
      <c r="E41" s="82"/>
      <c r="F41" s="269"/>
      <c r="G41" s="221"/>
      <c r="H41" s="269"/>
      <c r="I41" s="86"/>
      <c r="J41" s="2"/>
      <c r="L41" s="8"/>
      <c r="M41" s="8"/>
      <c r="N41" s="8"/>
    </row>
    <row r="42" spans="1:14" x14ac:dyDescent="0.2">
      <c r="A42" s="192" t="s">
        <v>35</v>
      </c>
      <c r="B42" s="269"/>
      <c r="C42" s="269"/>
      <c r="D42" s="269"/>
      <c r="E42" s="82"/>
      <c r="F42" s="269"/>
      <c r="G42" s="221"/>
      <c r="H42" s="269"/>
      <c r="I42" s="87">
        <f>SUM(I43:I47)</f>
        <v>120</v>
      </c>
      <c r="J42" s="2"/>
      <c r="L42" s="8"/>
      <c r="M42" s="8"/>
      <c r="N42" s="8"/>
    </row>
    <row r="43" spans="1:14" x14ac:dyDescent="0.2">
      <c r="A43" s="268" t="s">
        <v>227</v>
      </c>
      <c r="B43" s="269"/>
      <c r="C43" s="268">
        <v>1</v>
      </c>
      <c r="D43" s="269"/>
      <c r="E43" s="73" t="s">
        <v>151</v>
      </c>
      <c r="F43" s="269"/>
      <c r="G43" s="218">
        <v>7.75</v>
      </c>
      <c r="H43" s="269"/>
      <c r="I43" s="86">
        <f>C43*G43</f>
        <v>7.75</v>
      </c>
      <c r="J43" s="2"/>
      <c r="L43" s="8"/>
      <c r="M43" s="8"/>
      <c r="N43" s="8"/>
    </row>
    <row r="44" spans="1:14" x14ac:dyDescent="0.2">
      <c r="A44" s="268" t="s">
        <v>254</v>
      </c>
      <c r="B44" s="269"/>
      <c r="C44" s="268">
        <v>1</v>
      </c>
      <c r="D44" s="269"/>
      <c r="E44" s="73" t="s">
        <v>151</v>
      </c>
      <c r="F44" s="269"/>
      <c r="G44" s="218">
        <v>44</v>
      </c>
      <c r="H44" s="269"/>
      <c r="I44" s="86">
        <f>C44*G44</f>
        <v>44</v>
      </c>
      <c r="J44" s="2"/>
      <c r="L44" s="8"/>
      <c r="M44" s="8"/>
      <c r="N44" s="8"/>
    </row>
    <row r="45" spans="1:14" x14ac:dyDescent="0.2">
      <c r="A45" s="268" t="s">
        <v>208</v>
      </c>
      <c r="B45" s="269"/>
      <c r="C45" s="268">
        <v>1</v>
      </c>
      <c r="D45" s="269"/>
      <c r="E45" s="73" t="s">
        <v>151</v>
      </c>
      <c r="F45" s="269"/>
      <c r="G45" s="218">
        <v>7.25</v>
      </c>
      <c r="H45" s="269"/>
      <c r="I45" s="86">
        <f>C45*G45</f>
        <v>7.25</v>
      </c>
      <c r="J45" s="2"/>
      <c r="L45" s="8"/>
      <c r="M45" s="8"/>
      <c r="N45" s="8"/>
    </row>
    <row r="46" spans="1:14" x14ac:dyDescent="0.2">
      <c r="A46" s="268" t="s">
        <v>152</v>
      </c>
      <c r="B46" s="269"/>
      <c r="C46" s="268">
        <v>1</v>
      </c>
      <c r="D46" s="269"/>
      <c r="E46" s="73" t="s">
        <v>151</v>
      </c>
      <c r="F46" s="269"/>
      <c r="G46" s="218">
        <v>26</v>
      </c>
      <c r="H46" s="269"/>
      <c r="I46" s="86">
        <f>C46*G46</f>
        <v>26</v>
      </c>
      <c r="J46" s="2"/>
      <c r="L46" s="8"/>
      <c r="M46" s="8"/>
      <c r="N46" s="8"/>
    </row>
    <row r="47" spans="1:14" x14ac:dyDescent="0.2">
      <c r="A47" s="270" t="s">
        <v>187</v>
      </c>
      <c r="B47" s="269"/>
      <c r="C47" s="270">
        <v>4</v>
      </c>
      <c r="D47" s="269"/>
      <c r="E47" s="73" t="s">
        <v>151</v>
      </c>
      <c r="F47" s="269"/>
      <c r="G47" s="218">
        <v>8.75</v>
      </c>
      <c r="H47" s="269"/>
      <c r="I47" s="86">
        <f>C47*G47</f>
        <v>35</v>
      </c>
      <c r="J47" s="2"/>
      <c r="L47" s="8"/>
      <c r="M47" s="8"/>
      <c r="N47" s="8"/>
    </row>
    <row r="48" spans="1:14" ht="6" customHeight="1" x14ac:dyDescent="0.2">
      <c r="A48" s="269"/>
      <c r="B48" s="269"/>
      <c r="C48" s="269"/>
      <c r="D48" s="269"/>
      <c r="E48" s="82"/>
      <c r="F48" s="269"/>
      <c r="G48" s="221"/>
      <c r="H48" s="269"/>
      <c r="I48" s="86"/>
      <c r="J48" s="2"/>
      <c r="L48" s="8"/>
      <c r="M48" s="8"/>
      <c r="N48" s="8"/>
    </row>
    <row r="49" spans="1:14" x14ac:dyDescent="0.2">
      <c r="A49" s="192" t="s">
        <v>18</v>
      </c>
      <c r="B49" s="269"/>
      <c r="C49" s="269"/>
      <c r="D49" s="269"/>
      <c r="E49" s="82"/>
      <c r="F49" s="269"/>
      <c r="G49" s="221"/>
      <c r="H49" s="269"/>
      <c r="I49" s="87">
        <f>SUM(I50:I52)</f>
        <v>100.07</v>
      </c>
      <c r="J49" s="2"/>
      <c r="L49" s="8"/>
      <c r="M49" s="8"/>
      <c r="N49" s="8"/>
    </row>
    <row r="50" spans="1:14" x14ac:dyDescent="0.2">
      <c r="A50" s="268" t="s">
        <v>153</v>
      </c>
      <c r="B50" s="269"/>
      <c r="C50" s="268">
        <v>27</v>
      </c>
      <c r="D50" s="269"/>
      <c r="E50" s="73" t="s">
        <v>154</v>
      </c>
      <c r="F50" s="269"/>
      <c r="G50" s="218">
        <v>1.9</v>
      </c>
      <c r="H50" s="269"/>
      <c r="I50" s="86">
        <f>C50*G50</f>
        <v>51.3</v>
      </c>
      <c r="J50" s="2"/>
      <c r="L50" s="8"/>
      <c r="M50" s="8"/>
      <c r="N50" s="8"/>
    </row>
    <row r="51" spans="1:14" x14ac:dyDescent="0.2">
      <c r="A51" s="268" t="s">
        <v>167</v>
      </c>
      <c r="B51" s="269"/>
      <c r="C51" s="268">
        <v>1</v>
      </c>
      <c r="D51" s="269"/>
      <c r="E51" s="73" t="s">
        <v>151</v>
      </c>
      <c r="F51" s="269"/>
      <c r="G51" s="218">
        <v>35</v>
      </c>
      <c r="H51" s="269"/>
      <c r="I51" s="86">
        <f>C51*G51</f>
        <v>35</v>
      </c>
      <c r="J51" s="2"/>
      <c r="L51" s="8"/>
      <c r="M51" s="8"/>
      <c r="N51" s="8"/>
    </row>
    <row r="52" spans="1:14" x14ac:dyDescent="0.2">
      <c r="A52" s="268" t="s">
        <v>99</v>
      </c>
      <c r="B52" s="269"/>
      <c r="C52" s="268">
        <v>27</v>
      </c>
      <c r="D52" s="269"/>
      <c r="E52" s="73" t="s">
        <v>154</v>
      </c>
      <c r="F52" s="269"/>
      <c r="G52" s="220">
        <v>0.51</v>
      </c>
      <c r="H52" s="269"/>
      <c r="I52" s="86">
        <f>C52*G52</f>
        <v>13.77</v>
      </c>
      <c r="J52" s="2"/>
      <c r="L52" s="8"/>
      <c r="M52" s="8"/>
      <c r="N52" s="8"/>
    </row>
    <row r="53" spans="1:14" ht="3" customHeight="1" x14ac:dyDescent="0.2">
      <c r="A53" s="193"/>
      <c r="B53" s="189"/>
      <c r="C53" s="193"/>
      <c r="D53" s="189"/>
      <c r="E53" s="194"/>
      <c r="F53" s="189"/>
      <c r="G53" s="222"/>
      <c r="H53" s="269"/>
      <c r="I53" s="86"/>
      <c r="J53" s="2"/>
      <c r="L53" s="8"/>
      <c r="M53" s="8"/>
      <c r="N53" s="8"/>
    </row>
    <row r="54" spans="1:14" x14ac:dyDescent="0.2">
      <c r="A54" s="192" t="s">
        <v>117</v>
      </c>
      <c r="B54" s="269"/>
      <c r="C54" s="269"/>
      <c r="D54" s="269"/>
      <c r="E54" s="82"/>
      <c r="F54" s="269"/>
      <c r="G54" s="221"/>
      <c r="H54" s="269"/>
      <c r="I54" s="87">
        <f>SUM(I55:I59)</f>
        <v>127.4015</v>
      </c>
      <c r="J54" s="2"/>
      <c r="L54" s="8"/>
      <c r="M54" s="8"/>
      <c r="N54" s="8"/>
    </row>
    <row r="55" spans="1:14" x14ac:dyDescent="0.2">
      <c r="A55" s="268" t="s">
        <v>160</v>
      </c>
      <c r="B55" s="269"/>
      <c r="C55" s="270">
        <v>4.5199999999999996</v>
      </c>
      <c r="D55" s="269"/>
      <c r="E55" s="73" t="s">
        <v>104</v>
      </c>
      <c r="F55" s="269"/>
      <c r="G55" s="218">
        <v>2.5</v>
      </c>
      <c r="H55" s="269"/>
      <c r="I55" s="86">
        <f>C55*G55</f>
        <v>11.299999999999999</v>
      </c>
      <c r="J55" s="2"/>
      <c r="L55" s="8"/>
      <c r="M55" s="8"/>
      <c r="N55" s="8"/>
    </row>
    <row r="56" spans="1:14" x14ac:dyDescent="0.2">
      <c r="A56" s="268" t="s">
        <v>161</v>
      </c>
      <c r="B56" s="269"/>
      <c r="C56" s="270">
        <v>20.47</v>
      </c>
      <c r="D56" s="269"/>
      <c r="E56" s="73" t="s">
        <v>104</v>
      </c>
      <c r="F56" s="269"/>
      <c r="G56" s="218">
        <v>2.35</v>
      </c>
      <c r="H56" s="269"/>
      <c r="I56" s="86">
        <f>C56*G56</f>
        <v>48.104500000000002</v>
      </c>
      <c r="J56" s="2"/>
      <c r="L56" s="8"/>
      <c r="M56" s="8"/>
      <c r="N56" s="8"/>
    </row>
    <row r="57" spans="1:14" x14ac:dyDescent="0.2">
      <c r="A57" s="268" t="s">
        <v>162</v>
      </c>
      <c r="B57" s="269"/>
      <c r="C57" s="270">
        <v>2.02</v>
      </c>
      <c r="D57" s="269"/>
      <c r="E57" s="73" t="s">
        <v>104</v>
      </c>
      <c r="F57" s="269"/>
      <c r="G57" s="218">
        <v>2.85</v>
      </c>
      <c r="H57" s="269"/>
      <c r="I57" s="86">
        <f>C57*G57</f>
        <v>5.7570000000000006</v>
      </c>
      <c r="J57" s="2"/>
      <c r="L57" s="8"/>
      <c r="M57" s="8"/>
      <c r="N57" s="8"/>
    </row>
    <row r="58" spans="1:14" x14ac:dyDescent="0.2">
      <c r="A58" s="270" t="s">
        <v>119</v>
      </c>
      <c r="B58" s="269"/>
      <c r="C58" s="268">
        <v>1</v>
      </c>
      <c r="D58" s="269"/>
      <c r="E58" s="73" t="s">
        <v>151</v>
      </c>
      <c r="F58" s="269"/>
      <c r="G58" s="218">
        <v>9.77</v>
      </c>
      <c r="H58" s="269"/>
      <c r="I58" s="86">
        <f>C58*G58</f>
        <v>9.77</v>
      </c>
      <c r="J58" s="2"/>
      <c r="L58" s="8"/>
      <c r="M58" s="8"/>
      <c r="N58" s="8"/>
    </row>
    <row r="59" spans="1:14" x14ac:dyDescent="0.2">
      <c r="A59" s="270" t="s">
        <v>163</v>
      </c>
      <c r="B59" s="269"/>
      <c r="C59" s="268">
        <v>1</v>
      </c>
      <c r="D59" s="269"/>
      <c r="E59" s="73" t="s">
        <v>151</v>
      </c>
      <c r="F59" s="269"/>
      <c r="G59" s="218">
        <v>52.47</v>
      </c>
      <c r="H59" s="269"/>
      <c r="I59" s="86">
        <f>C59*G59</f>
        <v>52.47</v>
      </c>
      <c r="J59" s="2"/>
      <c r="L59" s="8"/>
      <c r="M59" s="8"/>
      <c r="N59" s="8"/>
    </row>
    <row r="60" spans="1:14" ht="5.25" customHeight="1" x14ac:dyDescent="0.2">
      <c r="A60" s="193"/>
      <c r="B60" s="189"/>
      <c r="C60" s="193"/>
      <c r="D60" s="189"/>
      <c r="E60" s="194"/>
      <c r="F60" s="189"/>
      <c r="G60" s="222"/>
      <c r="H60" s="269"/>
      <c r="I60" s="86"/>
      <c r="J60" s="2"/>
      <c r="L60" s="8"/>
      <c r="M60" s="8"/>
      <c r="N60" s="8"/>
    </row>
    <row r="61" spans="1:14" x14ac:dyDescent="0.2">
      <c r="A61" s="192" t="s">
        <v>118</v>
      </c>
      <c r="B61" s="269"/>
      <c r="C61" s="269"/>
      <c r="D61" s="269"/>
      <c r="E61" s="82"/>
      <c r="F61" s="269"/>
      <c r="G61" s="221"/>
      <c r="H61" s="269"/>
      <c r="I61" s="87">
        <f>SUM(I62:I66)</f>
        <v>159.45500000000001</v>
      </c>
      <c r="J61" s="2"/>
      <c r="L61" s="8"/>
      <c r="M61" s="8"/>
      <c r="N61" s="8"/>
    </row>
    <row r="62" spans="1:14" x14ac:dyDescent="0.2">
      <c r="A62" s="268" t="s">
        <v>157</v>
      </c>
      <c r="B62" s="269"/>
      <c r="C62" s="270">
        <v>3.88</v>
      </c>
      <c r="D62" s="269"/>
      <c r="E62" s="73" t="s">
        <v>34</v>
      </c>
      <c r="F62" s="269"/>
      <c r="G62" s="218">
        <v>18.5</v>
      </c>
      <c r="H62" s="269"/>
      <c r="I62" s="86">
        <f>C62*G62</f>
        <v>71.78</v>
      </c>
      <c r="J62" s="2"/>
      <c r="L62" s="8"/>
      <c r="M62" s="8"/>
      <c r="N62" s="8"/>
    </row>
    <row r="63" spans="1:14" x14ac:dyDescent="0.2">
      <c r="A63" s="268" t="s">
        <v>158</v>
      </c>
      <c r="B63" s="269"/>
      <c r="C63" s="270">
        <v>1.98</v>
      </c>
      <c r="D63" s="269"/>
      <c r="E63" s="73" t="s">
        <v>34</v>
      </c>
      <c r="F63" s="269"/>
      <c r="G63" s="218">
        <v>14.4</v>
      </c>
      <c r="H63" s="269"/>
      <c r="I63" s="86">
        <f>C63*G63</f>
        <v>28.512</v>
      </c>
      <c r="J63" s="2"/>
      <c r="L63" s="8"/>
      <c r="M63" s="8"/>
      <c r="N63" s="8"/>
    </row>
    <row r="64" spans="1:14" x14ac:dyDescent="0.2">
      <c r="A64" s="268" t="s">
        <v>211</v>
      </c>
      <c r="B64" s="269"/>
      <c r="C64" s="270">
        <v>1.08</v>
      </c>
      <c r="D64" s="269"/>
      <c r="E64" s="73" t="s">
        <v>34</v>
      </c>
      <c r="F64" s="269"/>
      <c r="G64" s="218">
        <v>18.5</v>
      </c>
      <c r="H64" s="269"/>
      <c r="I64" s="86">
        <f>C64*G64</f>
        <v>19.98</v>
      </c>
      <c r="J64" s="2"/>
      <c r="L64" s="8"/>
      <c r="M64" s="8"/>
      <c r="N64" s="8"/>
    </row>
    <row r="65" spans="1:14" x14ac:dyDescent="0.2">
      <c r="A65" s="268" t="s">
        <v>228</v>
      </c>
      <c r="B65" s="269"/>
      <c r="C65" s="270">
        <v>0.84</v>
      </c>
      <c r="D65" s="269"/>
      <c r="E65" s="73" t="s">
        <v>34</v>
      </c>
      <c r="F65" s="269"/>
      <c r="G65" s="218">
        <v>18.5</v>
      </c>
      <c r="H65" s="269"/>
      <c r="I65" s="86">
        <f>C65*G65</f>
        <v>15.54</v>
      </c>
      <c r="J65" s="2"/>
      <c r="L65" s="8"/>
      <c r="M65" s="8"/>
      <c r="N65" s="8"/>
    </row>
    <row r="66" spans="1:14" x14ac:dyDescent="0.2">
      <c r="A66" s="268" t="s">
        <v>159</v>
      </c>
      <c r="B66" s="269"/>
      <c r="C66" s="270">
        <v>2.2200000000000002</v>
      </c>
      <c r="D66" s="269"/>
      <c r="E66" s="73" t="s">
        <v>34</v>
      </c>
      <c r="F66" s="269"/>
      <c r="G66" s="218">
        <v>10.65</v>
      </c>
      <c r="H66" s="269"/>
      <c r="I66" s="86">
        <f>C66*G66</f>
        <v>23.643000000000004</v>
      </c>
      <c r="J66" s="2"/>
      <c r="L66" s="8"/>
      <c r="M66" s="8"/>
      <c r="N66" s="8"/>
    </row>
    <row r="67" spans="1:14" ht="5.25" customHeight="1" x14ac:dyDescent="0.2">
      <c r="A67" s="193"/>
      <c r="B67" s="189"/>
      <c r="C67" s="193"/>
      <c r="D67" s="189"/>
      <c r="E67" s="194"/>
      <c r="F67" s="189"/>
      <c r="G67" s="222"/>
      <c r="H67" s="269"/>
      <c r="I67" s="86"/>
      <c r="J67" s="2"/>
      <c r="L67" s="8"/>
      <c r="M67" s="8"/>
      <c r="N67" s="8"/>
    </row>
    <row r="68" spans="1:14" x14ac:dyDescent="0.2">
      <c r="A68" s="192" t="s">
        <v>221</v>
      </c>
      <c r="B68" s="269"/>
      <c r="C68" s="269"/>
      <c r="D68" s="269"/>
      <c r="E68" s="82"/>
      <c r="F68" s="269"/>
      <c r="G68" s="221"/>
      <c r="H68" s="269"/>
      <c r="I68" s="87">
        <f>SUM(I69:I71)</f>
        <v>60.35</v>
      </c>
      <c r="J68" s="2"/>
      <c r="L68" s="8"/>
      <c r="M68" s="8"/>
      <c r="N68" s="8"/>
    </row>
    <row r="69" spans="1:14" x14ac:dyDescent="0.2">
      <c r="A69" s="270" t="s">
        <v>229</v>
      </c>
      <c r="B69" s="269"/>
      <c r="C69" s="270">
        <v>425</v>
      </c>
      <c r="D69" s="269"/>
      <c r="E69" s="73" t="s">
        <v>10</v>
      </c>
      <c r="F69" s="269"/>
      <c r="G69" s="278">
        <v>0.108</v>
      </c>
      <c r="H69" s="269"/>
      <c r="I69" s="86">
        <f>C69*G69</f>
        <v>45.9</v>
      </c>
      <c r="J69" s="2"/>
      <c r="L69" s="8"/>
      <c r="M69" s="8"/>
      <c r="N69" s="8"/>
    </row>
    <row r="70" spans="1:14" x14ac:dyDescent="0.2">
      <c r="A70" s="270" t="s">
        <v>222</v>
      </c>
      <c r="B70" s="269"/>
      <c r="C70" s="268">
        <v>425</v>
      </c>
      <c r="D70" s="269"/>
      <c r="E70" s="73" t="s">
        <v>10</v>
      </c>
      <c r="F70" s="269"/>
      <c r="G70" s="278">
        <v>3.4000000000000002E-2</v>
      </c>
      <c r="H70" s="269"/>
      <c r="I70" s="86">
        <f>C70*G70</f>
        <v>14.450000000000001</v>
      </c>
      <c r="J70" s="2"/>
      <c r="L70" s="8"/>
      <c r="M70" s="8"/>
      <c r="N70" s="8"/>
    </row>
    <row r="71" spans="1:14" ht="5.25" customHeight="1" x14ac:dyDescent="0.2">
      <c r="A71" s="269"/>
      <c r="B71" s="269"/>
      <c r="C71" s="269"/>
      <c r="D71" s="269"/>
      <c r="E71" s="82"/>
      <c r="F71" s="269"/>
      <c r="G71" s="221"/>
      <c r="H71" s="269"/>
      <c r="I71" s="86"/>
      <c r="J71" s="2"/>
      <c r="L71" s="8"/>
      <c r="M71" s="8"/>
      <c r="N71" s="8"/>
    </row>
    <row r="72" spans="1:14" x14ac:dyDescent="0.2">
      <c r="A72" s="192" t="s">
        <v>19</v>
      </c>
      <c r="B72" s="269"/>
      <c r="C72" s="269"/>
      <c r="D72" s="269"/>
      <c r="E72" s="82"/>
      <c r="F72" s="269"/>
      <c r="G72" s="221"/>
      <c r="H72" s="269"/>
      <c r="I72" s="87">
        <f>SUM(I73:I75)</f>
        <v>152.72</v>
      </c>
      <c r="J72" s="2"/>
      <c r="L72" s="8"/>
      <c r="M72" s="8"/>
      <c r="N72" s="8"/>
    </row>
    <row r="73" spans="1:14" x14ac:dyDescent="0.2">
      <c r="A73" s="268" t="s">
        <v>20</v>
      </c>
      <c r="B73" s="269"/>
      <c r="C73" s="270">
        <v>1</v>
      </c>
      <c r="D73" s="269"/>
      <c r="E73" s="73" t="s">
        <v>151</v>
      </c>
      <c r="F73" s="269"/>
      <c r="G73" s="218">
        <v>80</v>
      </c>
      <c r="H73" s="269"/>
      <c r="I73" s="86">
        <f>C73*G73</f>
        <v>80</v>
      </c>
      <c r="J73" s="2"/>
      <c r="L73" s="8"/>
      <c r="M73" s="8"/>
      <c r="N73" s="8"/>
    </row>
    <row r="74" spans="1:14" x14ac:dyDescent="0.2">
      <c r="A74" s="268" t="s">
        <v>156</v>
      </c>
      <c r="B74" s="269"/>
      <c r="C74" s="268">
        <v>404</v>
      </c>
      <c r="D74" s="269"/>
      <c r="E74" s="73" t="s">
        <v>10</v>
      </c>
      <c r="F74" s="269"/>
      <c r="G74" s="220">
        <v>0.18</v>
      </c>
      <c r="H74" s="269"/>
      <c r="I74" s="86">
        <f>C74*G74</f>
        <v>72.72</v>
      </c>
      <c r="J74" s="2"/>
      <c r="L74" s="8"/>
      <c r="M74" s="8"/>
      <c r="N74" s="8"/>
    </row>
    <row r="75" spans="1:14" x14ac:dyDescent="0.2">
      <c r="A75" s="268"/>
      <c r="B75" s="269"/>
      <c r="C75" s="268"/>
      <c r="D75" s="269"/>
      <c r="E75" s="73"/>
      <c r="F75" s="269"/>
      <c r="G75" s="174"/>
      <c r="H75" s="269"/>
      <c r="I75" s="86">
        <f>C75*G75</f>
        <v>0</v>
      </c>
      <c r="J75" s="2"/>
      <c r="L75" s="8"/>
      <c r="M75" s="8"/>
      <c r="N75" s="8"/>
    </row>
    <row r="76" spans="1:14" ht="4.5" customHeight="1" x14ac:dyDescent="0.2">
      <c r="A76" s="189"/>
      <c r="B76" s="189"/>
      <c r="C76" s="189"/>
      <c r="D76" s="189"/>
      <c r="E76" s="185"/>
      <c r="F76" s="189"/>
      <c r="G76" s="186"/>
      <c r="H76" s="269"/>
      <c r="I76" s="86"/>
      <c r="J76" s="2"/>
      <c r="L76" s="8"/>
      <c r="M76" s="8"/>
      <c r="N76" s="8"/>
    </row>
    <row r="77" spans="1:14" x14ac:dyDescent="0.2">
      <c r="A77" s="177" t="s">
        <v>215</v>
      </c>
      <c r="B77" s="269"/>
      <c r="C77" s="269"/>
      <c r="D77" s="269"/>
      <c r="E77" s="82"/>
      <c r="F77" s="269"/>
      <c r="G77" s="269"/>
      <c r="H77" s="269"/>
      <c r="I77" s="258">
        <v>65.28</v>
      </c>
      <c r="J77" s="2"/>
      <c r="L77" s="8"/>
      <c r="M77" s="8"/>
      <c r="N77" s="8"/>
    </row>
    <row r="78" spans="1:14" ht="5.25" customHeight="1" x14ac:dyDescent="0.2">
      <c r="A78" s="269"/>
      <c r="B78" s="269"/>
      <c r="C78" s="269"/>
      <c r="D78" s="269"/>
      <c r="E78" s="82"/>
      <c r="F78" s="269"/>
      <c r="G78" s="269"/>
      <c r="H78" s="269"/>
      <c r="I78" s="86"/>
      <c r="J78" s="2"/>
      <c r="L78" s="8"/>
      <c r="M78" s="8"/>
      <c r="N78" s="8"/>
    </row>
    <row r="79" spans="1:14" x14ac:dyDescent="0.2">
      <c r="A79" s="192" t="s">
        <v>22</v>
      </c>
      <c r="B79" s="269"/>
      <c r="C79" s="269"/>
      <c r="D79" s="269"/>
      <c r="E79" s="82"/>
      <c r="F79" s="269"/>
      <c r="G79" s="269"/>
      <c r="H79" s="269"/>
      <c r="I79" s="86">
        <f>SUM(I11:I77)-(I11+I15+I24+I42+I49+I54+I61+I68+I72)</f>
        <v>1998.8219999999999</v>
      </c>
      <c r="J79" s="2"/>
      <c r="M79" s="8"/>
      <c r="N79" s="8"/>
    </row>
    <row r="80" spans="1:14" x14ac:dyDescent="0.2">
      <c r="A80" s="192" t="s">
        <v>23</v>
      </c>
      <c r="B80" s="269"/>
      <c r="C80" s="269"/>
      <c r="D80" s="269"/>
      <c r="E80" s="82"/>
      <c r="F80" s="269"/>
      <c r="G80" s="269"/>
      <c r="H80" s="269"/>
      <c r="I80" s="86">
        <f>I79/C7</f>
        <v>4.7031105882352939</v>
      </c>
      <c r="J80" s="2"/>
      <c r="M80" s="8"/>
      <c r="N80" s="8"/>
    </row>
    <row r="81" spans="1:14" ht="5.25" customHeight="1" x14ac:dyDescent="0.2">
      <c r="A81" s="269"/>
      <c r="B81" s="269"/>
      <c r="C81" s="269"/>
      <c r="D81" s="269"/>
      <c r="E81" s="82"/>
      <c r="F81" s="269"/>
      <c r="G81" s="269"/>
      <c r="H81" s="269"/>
      <c r="I81" s="86"/>
      <c r="J81" s="2"/>
      <c r="L81" s="8"/>
      <c r="M81" s="8"/>
      <c r="N81" s="8"/>
    </row>
    <row r="82" spans="1:14" x14ac:dyDescent="0.2">
      <c r="A82" s="89" t="s">
        <v>24</v>
      </c>
      <c r="B82" s="89"/>
      <c r="C82" s="89"/>
      <c r="D82" s="89"/>
      <c r="E82" s="90"/>
      <c r="F82" s="89"/>
      <c r="G82" s="89"/>
      <c r="H82" s="89"/>
      <c r="I82" s="91">
        <f>I7-I79</f>
        <v>1082.4280000000001</v>
      </c>
      <c r="J82" s="2"/>
      <c r="L82" s="8"/>
      <c r="M82" s="8"/>
      <c r="N82" s="8"/>
    </row>
    <row r="83" spans="1:14" ht="5.25" customHeight="1" x14ac:dyDescent="0.2">
      <c r="A83" s="269"/>
      <c r="B83" s="269"/>
      <c r="C83" s="269"/>
      <c r="D83" s="269"/>
      <c r="E83" s="82"/>
      <c r="F83" s="269"/>
      <c r="G83" s="269"/>
      <c r="H83" s="269"/>
      <c r="I83" s="86"/>
      <c r="J83" s="2"/>
      <c r="L83" s="8"/>
      <c r="M83" s="8"/>
      <c r="N83" s="8"/>
    </row>
    <row r="84" spans="1:14" x14ac:dyDescent="0.2">
      <c r="A84" s="29" t="s">
        <v>25</v>
      </c>
      <c r="B84" s="269"/>
      <c r="C84" s="269"/>
      <c r="D84" s="269"/>
      <c r="E84" s="82"/>
      <c r="F84" s="269"/>
      <c r="G84" s="269"/>
      <c r="H84" s="269"/>
      <c r="I84" s="86"/>
      <c r="J84" s="2"/>
      <c r="L84" s="8"/>
      <c r="M84" s="8"/>
      <c r="N84" s="8"/>
    </row>
    <row r="85" spans="1:14" ht="14.1" customHeight="1" x14ac:dyDescent="0.2">
      <c r="A85" s="321" t="s">
        <v>230</v>
      </c>
      <c r="B85" s="321"/>
      <c r="C85" s="321"/>
      <c r="D85" s="320"/>
      <c r="E85" s="320"/>
      <c r="F85" s="320"/>
      <c r="G85" s="320"/>
      <c r="H85" s="320"/>
      <c r="I85" s="218">
        <v>61</v>
      </c>
      <c r="J85" s="2"/>
      <c r="L85" s="8"/>
      <c r="M85" s="8"/>
      <c r="N85" s="8"/>
    </row>
    <row r="86" spans="1:14" ht="14.1" customHeight="1" x14ac:dyDescent="0.2">
      <c r="A86" s="321" t="s">
        <v>79</v>
      </c>
      <c r="B86" s="321"/>
      <c r="C86" s="321"/>
      <c r="D86" s="320"/>
      <c r="E86" s="320"/>
      <c r="F86" s="320"/>
      <c r="G86" s="320"/>
      <c r="H86" s="320"/>
      <c r="I86" s="218">
        <v>5.12</v>
      </c>
      <c r="J86" s="2"/>
      <c r="L86" s="8"/>
      <c r="M86" s="8"/>
      <c r="N86" s="8"/>
    </row>
    <row r="87" spans="1:14" ht="14.1" customHeight="1" x14ac:dyDescent="0.2">
      <c r="A87" s="321" t="s">
        <v>77</v>
      </c>
      <c r="B87" s="321"/>
      <c r="C87" s="321"/>
      <c r="D87" s="320"/>
      <c r="E87" s="320"/>
      <c r="F87" s="320"/>
      <c r="G87" s="320"/>
      <c r="H87" s="320"/>
      <c r="I87" s="218">
        <v>172</v>
      </c>
      <c r="J87" s="2"/>
      <c r="L87" s="8"/>
      <c r="M87" s="8"/>
      <c r="N87" s="8"/>
    </row>
    <row r="88" spans="1:14" ht="14.1" customHeight="1" x14ac:dyDescent="0.2">
      <c r="A88" s="319" t="s">
        <v>78</v>
      </c>
      <c r="B88" s="319"/>
      <c r="C88" s="319"/>
      <c r="D88" s="320"/>
      <c r="E88" s="320"/>
      <c r="F88" s="320"/>
      <c r="G88" s="320"/>
      <c r="H88" s="320"/>
      <c r="I88" s="232"/>
      <c r="J88" s="2"/>
      <c r="L88" s="8"/>
      <c r="M88" s="8"/>
      <c r="N88" s="8"/>
    </row>
    <row r="89" spans="1:14" ht="14.1" customHeight="1" x14ac:dyDescent="0.2">
      <c r="A89" s="319" t="s">
        <v>165</v>
      </c>
      <c r="B89" s="319"/>
      <c r="C89" s="319"/>
      <c r="D89" s="320"/>
      <c r="E89" s="320"/>
      <c r="F89" s="320"/>
      <c r="G89" s="320"/>
      <c r="H89" s="320"/>
      <c r="I89" s="218">
        <v>535</v>
      </c>
      <c r="J89" s="2"/>
      <c r="L89" s="8"/>
      <c r="M89" s="8"/>
      <c r="N89" s="8"/>
    </row>
    <row r="90" spans="1:14" ht="14.1" customHeight="1" x14ac:dyDescent="0.2">
      <c r="A90" s="319" t="s">
        <v>164</v>
      </c>
      <c r="B90" s="319"/>
      <c r="C90" s="319"/>
      <c r="D90" s="320"/>
      <c r="E90" s="320"/>
      <c r="F90" s="320"/>
      <c r="G90" s="320"/>
      <c r="H90" s="320"/>
      <c r="I90" s="218">
        <v>41.25</v>
      </c>
      <c r="J90" s="2"/>
      <c r="L90" s="8"/>
      <c r="M90" s="8"/>
      <c r="N90" s="8"/>
    </row>
    <row r="91" spans="1:14" ht="14.1" customHeight="1" x14ac:dyDescent="0.2">
      <c r="A91" s="319" t="s">
        <v>26</v>
      </c>
      <c r="B91" s="319"/>
      <c r="C91" s="319"/>
      <c r="D91" s="320"/>
      <c r="E91" s="320"/>
      <c r="F91" s="320"/>
      <c r="G91" s="320"/>
      <c r="H91" s="320"/>
      <c r="I91" s="218">
        <v>122</v>
      </c>
      <c r="J91" s="2"/>
      <c r="L91" s="8"/>
      <c r="M91" s="8"/>
      <c r="N91" s="8"/>
    </row>
    <row r="92" spans="1:14" ht="14.1" customHeight="1" x14ac:dyDescent="0.2">
      <c r="A92" s="319"/>
      <c r="B92" s="319"/>
      <c r="C92" s="319"/>
      <c r="D92" s="320"/>
      <c r="E92" s="320"/>
      <c r="F92" s="320"/>
      <c r="G92" s="320"/>
      <c r="H92" s="320"/>
      <c r="I92" s="72"/>
      <c r="J92" s="2"/>
      <c r="L92" s="8"/>
      <c r="M92" s="8"/>
      <c r="N92" s="8"/>
    </row>
    <row r="93" spans="1:14" ht="5.25" customHeight="1" x14ac:dyDescent="0.2">
      <c r="A93" s="269"/>
      <c r="B93" s="269"/>
      <c r="C93" s="269"/>
      <c r="D93" s="269"/>
      <c r="E93" s="82"/>
      <c r="F93" s="269"/>
      <c r="G93" s="269"/>
      <c r="H93" s="269"/>
      <c r="I93" s="86"/>
      <c r="J93" s="2"/>
      <c r="L93" s="8"/>
      <c r="M93" s="8"/>
      <c r="N93" s="8"/>
    </row>
    <row r="94" spans="1:14" x14ac:dyDescent="0.2">
      <c r="A94" s="192" t="s">
        <v>27</v>
      </c>
      <c r="B94" s="269"/>
      <c r="C94" s="269"/>
      <c r="D94" s="269"/>
      <c r="E94" s="82"/>
      <c r="F94" s="269"/>
      <c r="G94" s="269"/>
      <c r="H94" s="269"/>
      <c r="I94" s="86">
        <f>SUM(I84:I92)</f>
        <v>936.37</v>
      </c>
      <c r="J94" s="2"/>
      <c r="L94" s="8"/>
      <c r="M94" s="8"/>
      <c r="N94" s="8"/>
    </row>
    <row r="95" spans="1:14" x14ac:dyDescent="0.2">
      <c r="A95" s="192" t="s">
        <v>28</v>
      </c>
      <c r="B95" s="269"/>
      <c r="C95" s="269"/>
      <c r="D95" s="269"/>
      <c r="E95" s="82"/>
      <c r="F95" s="269"/>
      <c r="G95" s="269"/>
      <c r="H95" s="269"/>
      <c r="I95" s="86">
        <f>I94/C7</f>
        <v>2.2032235294117646</v>
      </c>
      <c r="J95" s="2"/>
      <c r="L95" s="8"/>
      <c r="M95" s="8"/>
      <c r="N95" s="8"/>
    </row>
    <row r="96" spans="1:14" x14ac:dyDescent="0.2">
      <c r="A96" s="269"/>
      <c r="B96" s="269"/>
      <c r="C96" s="269"/>
      <c r="D96" s="269"/>
      <c r="E96" s="82"/>
      <c r="F96" s="269"/>
      <c r="G96" s="269"/>
      <c r="H96" s="269"/>
      <c r="I96" s="86"/>
      <c r="J96" s="2"/>
      <c r="L96" s="8"/>
      <c r="M96" s="8"/>
      <c r="N96" s="8"/>
    </row>
    <row r="97" spans="1:14" x14ac:dyDescent="0.2">
      <c r="A97" s="192" t="s">
        <v>29</v>
      </c>
      <c r="B97" s="269"/>
      <c r="C97" s="269"/>
      <c r="D97" s="269"/>
      <c r="E97" s="82"/>
      <c r="F97" s="269"/>
      <c r="G97" s="269"/>
      <c r="H97" s="269"/>
      <c r="I97" s="86">
        <f>I79+I94</f>
        <v>2935.192</v>
      </c>
      <c r="J97" s="2"/>
      <c r="L97" s="8"/>
      <c r="M97" s="8"/>
      <c r="N97" s="8"/>
    </row>
    <row r="98" spans="1:14" x14ac:dyDescent="0.2">
      <c r="A98" s="192" t="s">
        <v>30</v>
      </c>
      <c r="B98" s="269"/>
      <c r="C98" s="269"/>
      <c r="D98" s="269"/>
      <c r="E98" s="82"/>
      <c r="F98" s="269"/>
      <c r="G98" s="269"/>
      <c r="H98" s="269"/>
      <c r="I98" s="253">
        <f>I97/C7</f>
        <v>6.9063341176470585</v>
      </c>
      <c r="J98" s="2"/>
      <c r="L98" s="8"/>
      <c r="M98" s="8"/>
      <c r="N98" s="8"/>
    </row>
    <row r="99" spans="1:14" x14ac:dyDescent="0.2">
      <c r="A99" s="269"/>
      <c r="B99" s="269"/>
      <c r="C99" s="269"/>
      <c r="D99" s="269"/>
      <c r="E99" s="82"/>
      <c r="F99" s="269"/>
      <c r="G99" s="269"/>
      <c r="H99" s="269"/>
      <c r="I99" s="86"/>
      <c r="J99" s="2"/>
      <c r="L99" s="8"/>
      <c r="M99" s="8"/>
      <c r="N99" s="8"/>
    </row>
    <row r="100" spans="1:14" x14ac:dyDescent="0.2">
      <c r="A100" s="269" t="s">
        <v>31</v>
      </c>
      <c r="B100" s="269"/>
      <c r="C100" s="269"/>
      <c r="D100" s="269"/>
      <c r="E100" s="82"/>
      <c r="F100" s="269"/>
      <c r="G100" s="269"/>
      <c r="H100" s="269"/>
      <c r="I100" s="86">
        <f>I7-I97</f>
        <v>146.05799999999999</v>
      </c>
      <c r="J100" s="2"/>
      <c r="L100" s="8"/>
      <c r="M100" s="8"/>
      <c r="N100" s="8"/>
    </row>
    <row r="101" spans="1:14" x14ac:dyDescent="0.2">
      <c r="A101" s="89"/>
      <c r="B101" s="89"/>
      <c r="C101" s="89"/>
      <c r="D101" s="89"/>
      <c r="E101" s="90"/>
      <c r="F101" s="89"/>
      <c r="G101" s="89"/>
      <c r="H101" s="89"/>
      <c r="I101" s="93"/>
      <c r="J101" s="5"/>
      <c r="L101" s="8"/>
      <c r="M101" s="8"/>
      <c r="N101" s="8"/>
    </row>
    <row r="102" spans="1:14" x14ac:dyDescent="0.2">
      <c r="A102" s="15" t="s">
        <v>91</v>
      </c>
      <c r="B102" s="15"/>
      <c r="C102" s="15"/>
      <c r="D102" s="15"/>
      <c r="E102" s="16"/>
      <c r="F102" s="15"/>
      <c r="G102" s="15"/>
      <c r="H102" s="15"/>
      <c r="I102" s="15"/>
      <c r="J102" s="15"/>
      <c r="L102" s="8"/>
      <c r="M102" s="8"/>
      <c r="N102" s="8"/>
    </row>
    <row r="103" spans="1:14" s="267" customFormat="1" x14ac:dyDescent="0.2">
      <c r="A103" s="322" t="s">
        <v>98</v>
      </c>
      <c r="B103" s="322"/>
      <c r="C103" s="322"/>
      <c r="D103" s="322"/>
      <c r="E103" s="322"/>
      <c r="F103" s="322"/>
      <c r="G103" s="322"/>
      <c r="H103" s="322"/>
      <c r="I103" s="322"/>
      <c r="J103" s="71"/>
      <c r="L103" s="69"/>
      <c r="M103" s="69"/>
      <c r="N103" s="69"/>
    </row>
    <row r="104" spans="1:14" s="267" customFormat="1" x14ac:dyDescent="0.2">
      <c r="A104" s="323"/>
      <c r="B104" s="323"/>
      <c r="C104" s="323"/>
      <c r="D104" s="323"/>
      <c r="E104" s="323"/>
      <c r="F104" s="323"/>
      <c r="G104" s="323"/>
      <c r="H104" s="323"/>
      <c r="I104" s="323"/>
      <c r="J104" s="71"/>
      <c r="L104" s="69"/>
      <c r="M104" s="69"/>
      <c r="N104" s="69"/>
    </row>
    <row r="105" spans="1:14" s="267" customFormat="1" x14ac:dyDescent="0.2">
      <c r="A105" s="325"/>
      <c r="B105" s="325"/>
      <c r="C105" s="325"/>
      <c r="D105" s="325"/>
      <c r="E105" s="325"/>
      <c r="F105" s="325"/>
      <c r="G105" s="325"/>
      <c r="H105" s="325"/>
      <c r="I105" s="325"/>
      <c r="J105" s="71"/>
      <c r="L105" s="69"/>
      <c r="M105" s="69"/>
      <c r="N105" s="69"/>
    </row>
    <row r="106" spans="1:14" x14ac:dyDescent="0.2">
      <c r="A106" s="275"/>
      <c r="B106" s="275"/>
      <c r="C106" s="275"/>
      <c r="D106" s="275"/>
      <c r="E106" s="12"/>
      <c r="F106" s="275"/>
      <c r="G106" s="275"/>
      <c r="H106" s="275"/>
      <c r="I106" s="275"/>
      <c r="J106" s="275"/>
      <c r="L106" s="8"/>
      <c r="M106" s="8"/>
      <c r="N106" s="8"/>
    </row>
    <row r="107" spans="1:14" x14ac:dyDescent="0.2">
      <c r="A107" s="30" t="s">
        <v>66</v>
      </c>
      <c r="B107" s="275"/>
      <c r="C107" s="20" t="s">
        <v>70</v>
      </c>
      <c r="D107" s="275"/>
      <c r="E107" s="12" t="s">
        <v>68</v>
      </c>
      <c r="F107" s="275"/>
      <c r="G107" s="20" t="s">
        <v>69</v>
      </c>
      <c r="H107" s="180"/>
      <c r="I107" s="180"/>
      <c r="J107" s="275"/>
      <c r="L107" s="8"/>
      <c r="M107" s="8"/>
      <c r="N107" s="8"/>
    </row>
    <row r="108" spans="1:14" x14ac:dyDescent="0.2">
      <c r="A108" s="275"/>
      <c r="B108" s="275"/>
      <c r="C108" s="43">
        <v>0.1</v>
      </c>
      <c r="D108" s="275"/>
      <c r="E108" s="12"/>
      <c r="F108" s="275"/>
      <c r="G108" s="43">
        <v>0.1</v>
      </c>
      <c r="H108" s="180"/>
      <c r="I108" s="180"/>
      <c r="J108" s="275"/>
      <c r="L108" s="8"/>
      <c r="M108" s="8"/>
      <c r="N108" s="8"/>
    </row>
    <row r="109" spans="1:14" x14ac:dyDescent="0.2">
      <c r="A109" s="275"/>
      <c r="B109" s="275"/>
      <c r="C109" s="22"/>
      <c r="D109" s="13"/>
      <c r="E109" s="21" t="s">
        <v>67</v>
      </c>
      <c r="F109" s="13"/>
      <c r="G109" s="22"/>
      <c r="H109" s="180"/>
      <c r="I109" s="180"/>
      <c r="J109" s="275"/>
      <c r="L109" s="8"/>
      <c r="M109" s="8"/>
      <c r="N109" s="8"/>
    </row>
    <row r="110" spans="1:14" x14ac:dyDescent="0.2">
      <c r="A110" s="31" t="s">
        <v>49</v>
      </c>
      <c r="B110" s="275"/>
      <c r="C110" s="17">
        <f>E110*(1-C108)</f>
        <v>382.5</v>
      </c>
      <c r="D110" s="18"/>
      <c r="E110" s="19">
        <f>C7</f>
        <v>425</v>
      </c>
      <c r="F110" s="18"/>
      <c r="G110" s="37">
        <f>E110*(1+G108)</f>
        <v>467.50000000000006</v>
      </c>
      <c r="H110" s="180"/>
      <c r="I110" s="180"/>
      <c r="J110" s="275"/>
      <c r="L110" s="8"/>
      <c r="M110" s="8"/>
      <c r="N110" s="8"/>
    </row>
    <row r="111" spans="1:14" ht="4.5" customHeight="1" x14ac:dyDescent="0.2">
      <c r="A111" s="275"/>
      <c r="B111" s="275"/>
      <c r="C111" s="275"/>
      <c r="D111" s="275"/>
      <c r="E111" s="12"/>
      <c r="F111" s="275"/>
      <c r="G111" s="275"/>
      <c r="H111" s="180"/>
      <c r="I111" s="180"/>
      <c r="J111" s="275"/>
      <c r="L111" s="8"/>
      <c r="M111" s="8"/>
      <c r="N111" s="8"/>
    </row>
    <row r="112" spans="1:14" x14ac:dyDescent="0.2">
      <c r="A112" s="275" t="s">
        <v>71</v>
      </c>
      <c r="B112" s="275"/>
      <c r="C112" s="23">
        <f>$I$79/C110</f>
        <v>5.2256784313725486</v>
      </c>
      <c r="D112" s="275"/>
      <c r="E112" s="23">
        <f>$I$79/E110</f>
        <v>4.7031105882352939</v>
      </c>
      <c r="F112" s="275"/>
      <c r="G112" s="23">
        <f>$I$79/G110</f>
        <v>4.2755550802139028</v>
      </c>
      <c r="H112" s="180"/>
      <c r="I112" s="180"/>
      <c r="J112" s="275"/>
      <c r="L112" s="8"/>
      <c r="M112" s="8"/>
      <c r="N112" s="8"/>
    </row>
    <row r="113" spans="1:14" ht="4.5" customHeight="1" x14ac:dyDescent="0.2">
      <c r="A113" s="275"/>
      <c r="B113" s="275"/>
      <c r="C113" s="275"/>
      <c r="D113" s="275"/>
      <c r="E113" s="12"/>
      <c r="F113" s="275"/>
      <c r="G113" s="275"/>
      <c r="H113" s="180"/>
      <c r="I113" s="180"/>
      <c r="J113" s="275"/>
      <c r="L113" s="8"/>
      <c r="M113" s="8"/>
      <c r="N113" s="8"/>
    </row>
    <row r="114" spans="1:14" x14ac:dyDescent="0.2">
      <c r="A114" s="275" t="s">
        <v>72</v>
      </c>
      <c r="B114" s="275"/>
      <c r="C114" s="23">
        <f>$I$94/C110</f>
        <v>2.4480261437908495</v>
      </c>
      <c r="D114" s="275"/>
      <c r="E114" s="23">
        <f>$I$94/E110</f>
        <v>2.2032235294117646</v>
      </c>
      <c r="F114" s="275"/>
      <c r="G114" s="23">
        <f>$I$94/G110</f>
        <v>2.0029304812834221</v>
      </c>
      <c r="H114" s="180"/>
      <c r="I114" s="180"/>
      <c r="J114" s="275"/>
      <c r="L114" s="8"/>
      <c r="M114" s="8"/>
      <c r="N114" s="8"/>
    </row>
    <row r="115" spans="1:14" ht="3.75" customHeight="1" x14ac:dyDescent="0.2">
      <c r="A115" s="275"/>
      <c r="B115" s="275"/>
      <c r="C115" s="275"/>
      <c r="D115" s="275"/>
      <c r="E115" s="12"/>
      <c r="F115" s="275"/>
      <c r="G115" s="275"/>
      <c r="H115" s="180"/>
      <c r="I115" s="180"/>
      <c r="J115" s="275"/>
      <c r="L115" s="8"/>
      <c r="M115" s="8"/>
      <c r="N115" s="8"/>
    </row>
    <row r="116" spans="1:14" x14ac:dyDescent="0.2">
      <c r="A116" s="275" t="s">
        <v>73</v>
      </c>
      <c r="B116" s="275"/>
      <c r="C116" s="23">
        <f>$I$97/C110</f>
        <v>7.6737045751633985</v>
      </c>
      <c r="D116" s="275"/>
      <c r="E116" s="23">
        <f>$I$97/E110</f>
        <v>6.9063341176470585</v>
      </c>
      <c r="F116" s="275"/>
      <c r="G116" s="23">
        <f>$I$97/G110</f>
        <v>6.2784855614973258</v>
      </c>
      <c r="H116" s="180"/>
      <c r="I116" s="180"/>
      <c r="J116" s="275"/>
      <c r="L116" s="8"/>
      <c r="M116" s="8"/>
      <c r="N116" s="8"/>
    </row>
    <row r="117" spans="1:14" ht="5.25" customHeight="1" x14ac:dyDescent="0.2">
      <c r="A117" s="15"/>
      <c r="B117" s="15"/>
      <c r="C117" s="15"/>
      <c r="D117" s="15"/>
      <c r="E117" s="16"/>
      <c r="F117" s="15"/>
      <c r="G117" s="15"/>
      <c r="H117" s="184"/>
      <c r="I117" s="184"/>
      <c r="J117" s="275"/>
      <c r="L117" s="8"/>
      <c r="M117" s="8"/>
      <c r="N117" s="8"/>
    </row>
    <row r="118" spans="1:14" x14ac:dyDescent="0.2">
      <c r="A118" s="275"/>
      <c r="B118" s="275"/>
      <c r="C118" s="275"/>
      <c r="D118" s="275"/>
      <c r="E118" s="12"/>
      <c r="F118" s="275"/>
      <c r="G118" s="275"/>
      <c r="H118" s="180"/>
      <c r="I118" s="180"/>
      <c r="J118" s="275"/>
      <c r="L118" s="8"/>
      <c r="M118" s="8"/>
      <c r="N118" s="8"/>
    </row>
    <row r="119" spans="1:14" x14ac:dyDescent="0.2">
      <c r="A119" s="275"/>
      <c r="B119" s="275"/>
      <c r="C119" s="13"/>
      <c r="D119" s="13"/>
      <c r="E119" s="14" t="s">
        <v>49</v>
      </c>
      <c r="F119" s="13"/>
      <c r="G119" s="13"/>
      <c r="H119" s="180"/>
      <c r="I119" s="180"/>
      <c r="J119" s="275"/>
      <c r="L119" s="8"/>
      <c r="M119" s="8"/>
      <c r="N119" s="8"/>
    </row>
    <row r="120" spans="1:14" x14ac:dyDescent="0.2">
      <c r="A120" s="31" t="s">
        <v>67</v>
      </c>
      <c r="B120" s="275"/>
      <c r="C120" s="26">
        <f>E120*(1-C108)</f>
        <v>6.5250000000000004</v>
      </c>
      <c r="D120" s="18"/>
      <c r="E120" s="24">
        <f>G7</f>
        <v>7.25</v>
      </c>
      <c r="F120" s="18"/>
      <c r="G120" s="26">
        <f>E120*(1+G108)</f>
        <v>7.9750000000000005</v>
      </c>
      <c r="H120" s="180"/>
      <c r="I120" s="180"/>
      <c r="J120" s="275"/>
      <c r="L120" s="8"/>
      <c r="M120" s="8"/>
      <c r="N120" s="8"/>
    </row>
    <row r="121" spans="1:14" ht="4.5" customHeight="1" x14ac:dyDescent="0.2">
      <c r="A121" s="275"/>
      <c r="B121" s="275"/>
      <c r="C121" s="275"/>
      <c r="D121" s="275"/>
      <c r="E121" s="12"/>
      <c r="F121" s="275"/>
      <c r="G121" s="275"/>
      <c r="H121" s="180"/>
      <c r="I121" s="180"/>
      <c r="J121" s="275"/>
      <c r="L121" s="8"/>
      <c r="M121" s="8"/>
      <c r="N121" s="8"/>
    </row>
    <row r="122" spans="1:14" x14ac:dyDescent="0.2">
      <c r="A122" s="275" t="s">
        <v>71</v>
      </c>
      <c r="B122" s="275"/>
      <c r="C122" s="25">
        <f>$I$79/C120</f>
        <v>306.33287356321836</v>
      </c>
      <c r="D122" s="275"/>
      <c r="E122" s="25">
        <f>$I$79/E120</f>
        <v>275.69958620689653</v>
      </c>
      <c r="F122" s="275"/>
      <c r="G122" s="25">
        <f>$I$79/G120</f>
        <v>250.63598746081502</v>
      </c>
      <c r="H122" s="180"/>
      <c r="I122" s="180"/>
      <c r="J122" s="275"/>
      <c r="L122" s="8"/>
      <c r="M122" s="8"/>
      <c r="N122" s="8"/>
    </row>
    <row r="123" spans="1:14" ht="3" customHeight="1" x14ac:dyDescent="0.2">
      <c r="A123" s="275"/>
      <c r="B123" s="275"/>
      <c r="C123" s="275"/>
      <c r="D123" s="275"/>
      <c r="E123" s="12"/>
      <c r="F123" s="275"/>
      <c r="G123" s="275"/>
      <c r="H123" s="180"/>
      <c r="I123" s="180"/>
      <c r="J123" s="275"/>
      <c r="L123" s="8"/>
      <c r="M123" s="8"/>
      <c r="N123" s="8"/>
    </row>
    <row r="124" spans="1:14" x14ac:dyDescent="0.2">
      <c r="A124" s="275" t="s">
        <v>72</v>
      </c>
      <c r="B124" s="275"/>
      <c r="C124" s="25">
        <f>$I$94/C120</f>
        <v>143.50498084291186</v>
      </c>
      <c r="D124" s="275"/>
      <c r="E124" s="25">
        <f>$I$94/E120</f>
        <v>129.1544827586207</v>
      </c>
      <c r="F124" s="275"/>
      <c r="G124" s="25">
        <f>$I$94/G120</f>
        <v>117.41316614420062</v>
      </c>
      <c r="H124" s="180"/>
      <c r="I124" s="180"/>
      <c r="J124" s="275"/>
      <c r="L124" s="8"/>
      <c r="M124" s="8"/>
      <c r="N124" s="8"/>
    </row>
    <row r="125" spans="1:14" ht="3.75" customHeight="1" x14ac:dyDescent="0.2">
      <c r="A125" s="275"/>
      <c r="B125" s="275"/>
      <c r="C125" s="275"/>
      <c r="D125" s="275"/>
      <c r="E125" s="12"/>
      <c r="F125" s="275"/>
      <c r="G125" s="275"/>
      <c r="H125" s="180"/>
      <c r="I125" s="180"/>
      <c r="J125" s="275"/>
      <c r="L125" s="8"/>
      <c r="M125" s="8"/>
      <c r="N125" s="8"/>
    </row>
    <row r="126" spans="1:14" x14ac:dyDescent="0.2">
      <c r="A126" s="275" t="s">
        <v>73</v>
      </c>
      <c r="B126" s="275"/>
      <c r="C126" s="25">
        <f>$I$97/C120</f>
        <v>449.83785440613025</v>
      </c>
      <c r="D126" s="275"/>
      <c r="E126" s="25">
        <f>$I$97/E120</f>
        <v>404.85406896551723</v>
      </c>
      <c r="F126" s="275"/>
      <c r="G126" s="25">
        <f>$I$97/G120</f>
        <v>368.04915360501565</v>
      </c>
      <c r="H126" s="180"/>
      <c r="I126" s="180"/>
      <c r="J126" s="275"/>
      <c r="L126" s="8"/>
      <c r="M126" s="8"/>
      <c r="N126" s="8"/>
    </row>
    <row r="127" spans="1:14" ht="5.25" customHeight="1" x14ac:dyDescent="0.2">
      <c r="A127" s="275"/>
      <c r="B127" s="275"/>
      <c r="C127" s="275"/>
      <c r="D127" s="275"/>
      <c r="E127" s="12"/>
      <c r="F127" s="275"/>
      <c r="G127" s="275"/>
      <c r="H127" s="180"/>
      <c r="I127" s="180"/>
      <c r="J127" s="275"/>
      <c r="L127" s="8"/>
      <c r="M127" s="8"/>
      <c r="N127" s="8"/>
    </row>
    <row r="128" spans="1:14" x14ac:dyDescent="0.2">
      <c r="A128" s="13"/>
      <c r="B128" s="13"/>
      <c r="C128" s="13"/>
      <c r="D128" s="13"/>
      <c r="E128" s="14"/>
      <c r="F128" s="13"/>
      <c r="G128" s="13"/>
      <c r="H128" s="187"/>
      <c r="I128" s="187"/>
      <c r="J128" s="275"/>
      <c r="L128" s="8"/>
      <c r="M128" s="8"/>
      <c r="N128" s="8"/>
    </row>
    <row r="129" spans="1:14" x14ac:dyDescent="0.2">
      <c r="A129" s="275"/>
      <c r="B129" s="275"/>
      <c r="C129" s="275"/>
      <c r="D129" s="275"/>
      <c r="E129" s="12"/>
      <c r="F129" s="275"/>
      <c r="G129" s="275"/>
      <c r="H129" s="275"/>
      <c r="I129" s="275"/>
      <c r="J129" s="275"/>
      <c r="L129" s="8"/>
      <c r="M129" s="8"/>
      <c r="N129" s="8"/>
    </row>
    <row r="130" spans="1:14" x14ac:dyDescent="0.2">
      <c r="A130" s="275"/>
      <c r="B130" s="275"/>
      <c r="C130" s="46"/>
      <c r="D130" s="46"/>
      <c r="E130" s="12"/>
      <c r="F130" s="46"/>
      <c r="G130" s="46"/>
      <c r="H130" s="46"/>
      <c r="I130" s="46"/>
      <c r="J130" s="275"/>
      <c r="L130" s="8"/>
      <c r="M130" s="8"/>
      <c r="N130" s="8"/>
    </row>
    <row r="131" spans="1:14" x14ac:dyDescent="0.2">
      <c r="A131" s="254"/>
      <c r="B131" s="254"/>
      <c r="C131" s="281"/>
      <c r="D131" s="281"/>
      <c r="E131" s="282"/>
      <c r="F131" s="281"/>
      <c r="G131" s="281"/>
      <c r="H131" s="281"/>
      <c r="I131" s="237"/>
    </row>
    <row r="132" spans="1:14" ht="24" customHeight="1" x14ac:dyDescent="0.25">
      <c r="A132" s="294" t="s">
        <v>231</v>
      </c>
      <c r="B132" s="254"/>
      <c r="C132" s="281"/>
      <c r="D132" s="281"/>
      <c r="E132" s="284" t="s">
        <v>232</v>
      </c>
      <c r="F132" s="281"/>
      <c r="G132" s="295" t="s">
        <v>247</v>
      </c>
      <c r="H132" s="281"/>
      <c r="I132" s="237"/>
    </row>
    <row r="133" spans="1:14" ht="9" customHeight="1" x14ac:dyDescent="0.25">
      <c r="A133" s="296"/>
      <c r="B133" s="254"/>
      <c r="C133" s="281"/>
      <c r="D133" s="281"/>
      <c r="E133" s="297"/>
      <c r="F133" s="281"/>
      <c r="G133" s="298"/>
      <c r="H133" s="281"/>
      <c r="I133" s="237"/>
    </row>
    <row r="134" spans="1:14" x14ac:dyDescent="0.2">
      <c r="A134" s="292" t="s">
        <v>232</v>
      </c>
      <c r="B134" s="254"/>
      <c r="C134" s="281"/>
      <c r="D134" s="281"/>
      <c r="E134" s="299">
        <f>C7</f>
        <v>425</v>
      </c>
      <c r="F134" s="281"/>
      <c r="G134" s="281"/>
      <c r="H134" s="281"/>
      <c r="I134" s="237"/>
    </row>
    <row r="135" spans="1:14" x14ac:dyDescent="0.2">
      <c r="A135" s="292" t="s">
        <v>233</v>
      </c>
      <c r="B135" s="254"/>
      <c r="C135" s="302">
        <v>0.95</v>
      </c>
      <c r="D135" s="281"/>
      <c r="E135" s="282"/>
      <c r="F135" s="281"/>
      <c r="G135" s="281"/>
      <c r="H135" s="281"/>
      <c r="I135" s="237"/>
    </row>
    <row r="136" spans="1:14" x14ac:dyDescent="0.2">
      <c r="A136" s="292" t="s">
        <v>248</v>
      </c>
      <c r="B136" s="254"/>
      <c r="C136" s="300"/>
      <c r="D136" s="281"/>
      <c r="E136" s="282"/>
      <c r="F136" s="281"/>
      <c r="G136" s="301">
        <f>E134*C135</f>
        <v>403.75</v>
      </c>
      <c r="H136" s="281"/>
      <c r="I136" s="237"/>
    </row>
    <row r="137" spans="1:14" x14ac:dyDescent="0.2">
      <c r="A137" s="254"/>
      <c r="B137" s="254"/>
      <c r="C137" s="281"/>
      <c r="D137" s="281"/>
      <c r="E137" s="282"/>
      <c r="F137" s="281"/>
      <c r="G137" s="281"/>
      <c r="H137" s="281"/>
      <c r="I137" s="237"/>
    </row>
    <row r="138" spans="1:14" x14ac:dyDescent="0.2">
      <c r="A138" s="292" t="s">
        <v>234</v>
      </c>
      <c r="B138" s="254"/>
      <c r="C138" s="281"/>
      <c r="D138" s="281"/>
      <c r="E138" s="287">
        <f>I98</f>
        <v>6.9063341176470585</v>
      </c>
      <c r="F138" s="281"/>
      <c r="G138" s="293">
        <f>E138/C135</f>
        <v>7.2698253869969038</v>
      </c>
      <c r="H138" s="281"/>
      <c r="I138" s="237"/>
    </row>
    <row r="139" spans="1:14" x14ac:dyDescent="0.2">
      <c r="A139" s="254"/>
      <c r="B139" s="254"/>
      <c r="C139" s="281"/>
      <c r="D139" s="281"/>
      <c r="E139" s="282"/>
      <c r="F139" s="281"/>
      <c r="G139" s="281"/>
      <c r="H139" s="281"/>
      <c r="I139" s="237"/>
    </row>
    <row r="140" spans="1:14" x14ac:dyDescent="0.2">
      <c r="A140" s="292" t="s">
        <v>235</v>
      </c>
      <c r="B140" s="254"/>
      <c r="C140" s="254"/>
      <c r="D140" s="281"/>
      <c r="E140" s="286">
        <v>0.50900000000000001</v>
      </c>
      <c r="F140" s="281"/>
      <c r="G140" s="293">
        <f>E140/C135</f>
        <v>0.53578947368421059</v>
      </c>
      <c r="H140" s="281"/>
      <c r="I140" s="237"/>
    </row>
    <row r="141" spans="1:14" x14ac:dyDescent="0.2">
      <c r="A141" s="292" t="s">
        <v>236</v>
      </c>
      <c r="B141" s="254"/>
      <c r="C141" s="254"/>
      <c r="D141" s="281"/>
      <c r="E141" s="286">
        <v>3.7999999999999999E-2</v>
      </c>
      <c r="F141" s="281"/>
      <c r="G141" s="293">
        <f>E141/C135</f>
        <v>0.04</v>
      </c>
      <c r="H141" s="281"/>
      <c r="I141" s="237"/>
    </row>
    <row r="142" spans="1:14" x14ac:dyDescent="0.2">
      <c r="A142" s="254"/>
      <c r="B142" s="254"/>
      <c r="C142" s="281"/>
      <c r="D142" s="281"/>
      <c r="E142" s="282"/>
      <c r="F142" s="281"/>
      <c r="G142" s="281"/>
      <c r="H142" s="281"/>
      <c r="I142" s="237"/>
    </row>
    <row r="143" spans="1:14" x14ac:dyDescent="0.2">
      <c r="A143" s="292" t="s">
        <v>237</v>
      </c>
      <c r="B143" s="254"/>
      <c r="C143" s="281"/>
      <c r="D143" s="281"/>
      <c r="E143" s="287">
        <f>E138+E140+E141</f>
        <v>7.4533341176470591</v>
      </c>
      <c r="F143" s="281"/>
      <c r="G143" s="287">
        <f>G138+G140+G141</f>
        <v>7.8456148606811142</v>
      </c>
      <c r="H143" s="281"/>
      <c r="I143" s="237"/>
    </row>
    <row r="144" spans="1:14" x14ac:dyDescent="0.2">
      <c r="A144" s="254"/>
      <c r="B144" s="254"/>
      <c r="C144" s="281"/>
      <c r="D144" s="281"/>
      <c r="E144" s="282"/>
      <c r="F144" s="281"/>
      <c r="G144" s="281"/>
      <c r="H144" s="281"/>
      <c r="I144" s="237"/>
    </row>
    <row r="145" spans="1:9" ht="39" customHeight="1" x14ac:dyDescent="0.2">
      <c r="A145" s="254"/>
      <c r="B145" s="254"/>
      <c r="C145" s="283" t="s">
        <v>249</v>
      </c>
      <c r="D145" s="281"/>
      <c r="E145" s="284" t="s">
        <v>250</v>
      </c>
      <c r="F145" s="281"/>
      <c r="G145" s="284" t="s">
        <v>250</v>
      </c>
      <c r="H145" s="281"/>
      <c r="I145" s="237"/>
    </row>
    <row r="146" spans="1:9" x14ac:dyDescent="0.2">
      <c r="A146" s="254"/>
      <c r="B146" s="254"/>
      <c r="C146" s="281"/>
      <c r="D146" s="281"/>
      <c r="E146" s="282"/>
      <c r="F146" s="281"/>
      <c r="G146" s="281"/>
      <c r="H146" s="281"/>
      <c r="I146" s="237"/>
    </row>
    <row r="147" spans="1:9" x14ac:dyDescent="0.2">
      <c r="A147" s="285" t="s">
        <v>246</v>
      </c>
      <c r="B147" s="254"/>
      <c r="C147" s="286">
        <v>0.20599999999999999</v>
      </c>
      <c r="D147" s="281"/>
      <c r="E147" s="287">
        <f>$E$143+C147</f>
        <v>7.6593341176470595</v>
      </c>
      <c r="F147" s="281"/>
      <c r="G147" s="287">
        <f>$G$143+C147</f>
        <v>8.0516148606811146</v>
      </c>
      <c r="H147" s="281"/>
      <c r="I147" s="237"/>
    </row>
    <row r="148" spans="1:9" x14ac:dyDescent="0.2">
      <c r="A148" s="285" t="s">
        <v>238</v>
      </c>
      <c r="B148" s="254"/>
      <c r="C148" s="286">
        <v>0.375</v>
      </c>
      <c r="D148" s="281"/>
      <c r="E148" s="287">
        <f t="shared" ref="E148:E155" si="2">$E$143+C148</f>
        <v>7.8283341176470591</v>
      </c>
      <c r="F148" s="281"/>
      <c r="G148" s="287">
        <f t="shared" ref="G148:G155" si="3">$G$143+C148</f>
        <v>8.2206148606811134</v>
      </c>
      <c r="H148" s="281"/>
      <c r="I148" s="237"/>
    </row>
    <row r="149" spans="1:9" x14ac:dyDescent="0.2">
      <c r="A149" s="285" t="s">
        <v>239</v>
      </c>
      <c r="B149" s="254"/>
      <c r="C149" s="286">
        <v>0.46</v>
      </c>
      <c r="D149" s="281"/>
      <c r="E149" s="287">
        <f t="shared" si="2"/>
        <v>7.9133341176470591</v>
      </c>
      <c r="F149" s="281"/>
      <c r="G149" s="287">
        <f t="shared" si="3"/>
        <v>8.3056148606811142</v>
      </c>
      <c r="H149" s="281"/>
      <c r="I149" s="237"/>
    </row>
    <row r="150" spans="1:9" x14ac:dyDescent="0.2">
      <c r="A150" s="285" t="s">
        <v>240</v>
      </c>
      <c r="B150" s="254"/>
      <c r="C150" s="286">
        <v>0.54500000000000004</v>
      </c>
      <c r="D150" s="281"/>
      <c r="E150" s="287">
        <f t="shared" si="2"/>
        <v>7.998334117647059</v>
      </c>
      <c r="F150" s="281"/>
      <c r="G150" s="287">
        <f t="shared" si="3"/>
        <v>8.3906148606811151</v>
      </c>
      <c r="H150" s="281"/>
      <c r="I150" s="237"/>
    </row>
    <row r="151" spans="1:9" x14ac:dyDescent="0.2">
      <c r="A151" s="285" t="s">
        <v>241</v>
      </c>
      <c r="B151" s="254"/>
      <c r="C151" s="286">
        <v>0.63</v>
      </c>
      <c r="D151" s="281"/>
      <c r="E151" s="287">
        <f t="shared" si="2"/>
        <v>8.083334117647059</v>
      </c>
      <c r="F151" s="281"/>
      <c r="G151" s="287">
        <f t="shared" si="3"/>
        <v>8.4756148606811141</v>
      </c>
      <c r="H151" s="281"/>
      <c r="I151" s="237"/>
    </row>
    <row r="152" spans="1:9" x14ac:dyDescent="0.2">
      <c r="A152" s="285" t="s">
        <v>242</v>
      </c>
      <c r="B152" s="254"/>
      <c r="C152" s="286">
        <v>0.70199999999999996</v>
      </c>
      <c r="D152" s="281"/>
      <c r="E152" s="287">
        <f t="shared" si="2"/>
        <v>8.1553341176470582</v>
      </c>
      <c r="F152" s="281"/>
      <c r="G152" s="287">
        <f t="shared" si="3"/>
        <v>8.5476148606811151</v>
      </c>
      <c r="H152" s="281"/>
      <c r="I152" s="237"/>
    </row>
    <row r="153" spans="1:9" x14ac:dyDescent="0.2">
      <c r="A153" s="285" t="s">
        <v>243</v>
      </c>
      <c r="B153" s="254"/>
      <c r="C153" s="286">
        <v>0.9</v>
      </c>
      <c r="D153" s="281"/>
      <c r="E153" s="287">
        <f t="shared" si="2"/>
        <v>8.3533341176470586</v>
      </c>
      <c r="F153" s="281"/>
      <c r="G153" s="287">
        <f t="shared" si="3"/>
        <v>8.7456148606811137</v>
      </c>
      <c r="H153" s="281"/>
      <c r="I153" s="237"/>
    </row>
    <row r="154" spans="1:9" x14ac:dyDescent="0.2">
      <c r="A154" s="285" t="s">
        <v>244</v>
      </c>
      <c r="B154" s="254"/>
      <c r="C154" s="286">
        <v>1.004</v>
      </c>
      <c r="D154" s="281"/>
      <c r="E154" s="287">
        <f t="shared" si="2"/>
        <v>8.4573341176470596</v>
      </c>
      <c r="F154" s="281"/>
      <c r="G154" s="287">
        <f t="shared" si="3"/>
        <v>8.8496148606811147</v>
      </c>
      <c r="H154" s="281"/>
      <c r="I154" s="237"/>
    </row>
    <row r="155" spans="1:9" x14ac:dyDescent="0.2">
      <c r="A155" s="288" t="s">
        <v>245</v>
      </c>
      <c r="B155" s="289"/>
      <c r="C155" s="290">
        <v>1.1259999999999999</v>
      </c>
      <c r="D155" s="291"/>
      <c r="E155" s="287">
        <f t="shared" si="2"/>
        <v>8.5793341176470594</v>
      </c>
      <c r="F155" s="291"/>
      <c r="G155" s="287">
        <f t="shared" si="3"/>
        <v>8.9716148606811146</v>
      </c>
      <c r="H155" s="291"/>
      <c r="I155" s="280"/>
    </row>
    <row r="156" spans="1:9" x14ac:dyDescent="0.2">
      <c r="A156" s="279"/>
      <c r="C156" s="61"/>
      <c r="D156" s="61"/>
      <c r="F156" s="61"/>
      <c r="G156" s="61"/>
      <c r="H156" s="61"/>
      <c r="I156" s="237"/>
    </row>
  </sheetData>
  <sheetProtection sheet="1" objects="1" scenarios="1"/>
  <mergeCells count="20">
    <mergeCell ref="A105:I105"/>
    <mergeCell ref="A91:C91"/>
    <mergeCell ref="D91:H91"/>
    <mergeCell ref="A92:C92"/>
    <mergeCell ref="D92:H92"/>
    <mergeCell ref="A103:I103"/>
    <mergeCell ref="A104:I104"/>
    <mergeCell ref="A88:C88"/>
    <mergeCell ref="D88:H88"/>
    <mergeCell ref="A89:C89"/>
    <mergeCell ref="D89:H89"/>
    <mergeCell ref="A90:C90"/>
    <mergeCell ref="D90:H90"/>
    <mergeCell ref="A87:C87"/>
    <mergeCell ref="D87:H87"/>
    <mergeCell ref="A1:J1"/>
    <mergeCell ref="A85:C85"/>
    <mergeCell ref="D85:H85"/>
    <mergeCell ref="A86:C86"/>
    <mergeCell ref="D86:H86"/>
  </mergeCells>
  <pageMargins left="1.25" right="0.75" top="0.25" bottom="0.75" header="0.5" footer="0.5"/>
  <pageSetup scale="74" orientation="portrait" copies="2" r:id="rId1"/>
  <headerFooter alignWithMargins="0">
    <oddFooter>&amp;L&amp;A&amp;CUniversity of Idaho&amp;RAERS Dept</oddFooter>
  </headerFooter>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26</vt:i4>
      </vt:variant>
    </vt:vector>
  </HeadingPairs>
  <TitlesOfParts>
    <vt:vector size="44" baseType="lpstr">
      <vt:lpstr>Instructions</vt:lpstr>
      <vt:lpstr>Authors</vt:lpstr>
      <vt:lpstr>Mach_Input</vt:lpstr>
      <vt:lpstr>Mach_Output</vt:lpstr>
      <vt:lpstr>Blank</vt:lpstr>
      <vt:lpstr>EI-Po2-15</vt:lpstr>
      <vt:lpstr>EI-Po4-15</vt:lpstr>
      <vt:lpstr>EI-Po5-15</vt:lpstr>
      <vt:lpstr>EI-Po6-15</vt:lpstr>
      <vt:lpstr>EI-Su-15</vt:lpstr>
      <vt:lpstr>EI-FB-15</vt:lpstr>
      <vt:lpstr>EI-MB-15</vt:lpstr>
      <vt:lpstr>EI-HRS-15</vt:lpstr>
      <vt:lpstr>EI-SWS-15</vt:lpstr>
      <vt:lpstr>EI-SWW-15</vt:lpstr>
      <vt:lpstr>EI-AH-15</vt:lpstr>
      <vt:lpstr>EI-AE-15</vt:lpstr>
      <vt:lpstr>Sheet3</vt:lpstr>
      <vt:lpstr>Blank!Print_Area</vt:lpstr>
      <vt:lpstr>'EI-AE-15'!Print_Area</vt:lpstr>
      <vt:lpstr>'EI-AH-15'!Print_Area</vt:lpstr>
      <vt:lpstr>'EI-FB-15'!Print_Area</vt:lpstr>
      <vt:lpstr>'EI-HRS-15'!Print_Area</vt:lpstr>
      <vt:lpstr>'EI-MB-15'!Print_Area</vt:lpstr>
      <vt:lpstr>'EI-Po2-15'!Print_Area</vt:lpstr>
      <vt:lpstr>'EI-Po4-15'!Print_Area</vt:lpstr>
      <vt:lpstr>'EI-Po5-15'!Print_Area</vt:lpstr>
      <vt:lpstr>'EI-Po6-15'!Print_Area</vt:lpstr>
      <vt:lpstr>'EI-Su-15'!Print_Area</vt:lpstr>
      <vt:lpstr>'EI-SWS-15'!Print_Area</vt:lpstr>
      <vt:lpstr>'EI-SWW-15'!Print_Area</vt:lpstr>
      <vt:lpstr>Blank!Print_Titles</vt:lpstr>
      <vt:lpstr>'EI-AE-15'!Print_Titles</vt:lpstr>
      <vt:lpstr>'EI-AH-15'!Print_Titles</vt:lpstr>
      <vt:lpstr>'EI-FB-15'!Print_Titles</vt:lpstr>
      <vt:lpstr>'EI-HRS-15'!Print_Titles</vt:lpstr>
      <vt:lpstr>'EI-MB-15'!Print_Titles</vt:lpstr>
      <vt:lpstr>'EI-Po2-15'!Print_Titles</vt:lpstr>
      <vt:lpstr>'EI-Po4-15'!Print_Titles</vt:lpstr>
      <vt:lpstr>'EI-Po5-15'!Print_Titles</vt:lpstr>
      <vt:lpstr>'EI-Po6-15'!Print_Titles</vt:lpstr>
      <vt:lpstr>'EI-Su-15'!Print_Titles</vt:lpstr>
      <vt:lpstr>'EI-SWS-15'!Print_Titles</vt:lpstr>
      <vt:lpstr>'EI-SWW-15'!Print_Titles</vt:lpstr>
    </vt:vector>
  </TitlesOfParts>
  <Company>University of Idaho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E. Patterson</dc:creator>
  <cp:lastModifiedBy>Owner</cp:lastModifiedBy>
  <cp:lastPrinted>2014-03-18T19:18:59Z</cp:lastPrinted>
  <dcterms:created xsi:type="dcterms:W3CDTF">2002-10-19T19:18:49Z</dcterms:created>
  <dcterms:modified xsi:type="dcterms:W3CDTF">2016-03-31T17:56:43Z</dcterms:modified>
</cp:coreProperties>
</file>