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R\EPAF\HR System Users Website\"/>
    </mc:Choice>
  </mc:AlternateContent>
  <bookViews>
    <workbookView xWindow="0" yWindow="0" windowWidth="19440" windowHeight="11760"/>
  </bookViews>
  <sheets>
    <sheet name="Begin" sheetId="1" r:id="rId1"/>
    <sheet name="Max Salary" sheetId="3" r:id="rId2"/>
    <sheet name="Salary Calculation" sheetId="9" r:id="rId3"/>
    <sheet name="Summer Session" sheetId="4" r:id="rId4"/>
    <sheet name="Summer Session-Open" sheetId="8" r:id="rId5"/>
    <sheet name="Summer Session Payroll Calendar" sheetId="5" r:id="rId6"/>
    <sheet name="Contacts" sheetId="2" r:id="rId7"/>
    <sheet name="Tables" sheetId="7" r:id="rId8"/>
  </sheets>
  <definedNames>
    <definedName name="_5_18_2014">'Summer Session'!#REF!</definedName>
    <definedName name="_6_14_2014">'Summer Session'!#REF!</definedName>
    <definedName name="EPAF_Comment">Tables!$G$2:$G$11</definedName>
    <definedName name="_xlnm.Print_Area" localSheetId="1">'Max Salary'!$A$1:$E$25</definedName>
    <definedName name="_xlnm.Print_Area" localSheetId="3">'Summer Session'!$A$1:$F$27</definedName>
    <definedName name="_xlnm.Print_Area" localSheetId="5">'Summer Session Payroll Calendar'!$A$1:$I$31</definedName>
    <definedName name="Range_EPAFComment">'Summer Session'!$I:$O</definedName>
    <definedName name="Range_SummerSession">'Summer Session'!$I:$N</definedName>
    <definedName name="Range_SummerSession2">Tables!$A:$G</definedName>
    <definedName name="Session_I___4_Week">'Summer Session'!#REF!</definedName>
    <definedName name="Session_I___4_Week__from_5_18_2014_to_6_14_2014">'Summer Session'!#REF!</definedName>
    <definedName name="Session_I___6_Week">'Summer Session'!#REF!</definedName>
    <definedName name="Session_I___8_Week">'Summer Session'!#REF!</definedName>
    <definedName name="Session_I___Alt._6_Week">'Summer Session'!#REF!</definedName>
    <definedName name="Session_I___Full_Term">'Summer Session'!#REF!</definedName>
    <definedName name="Session_II___4_Week">'Summer Session'!#REF!</definedName>
    <definedName name="Session_II___6_Week">'Summer Session'!#REF!</definedName>
    <definedName name="Session_II___8_Week">'Summer Session'!#REF!</definedName>
    <definedName name="Session_III___4_Week">'Summer Session'!#REF!</definedName>
    <definedName name="Session_III___6_Week">'Summer Session'!#REF!</definedName>
    <definedName name="Summer_Session">Tables!$A$2:$A$11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 l="1"/>
  <c r="B22" i="3"/>
  <c r="B27" i="5" l="1"/>
  <c r="C27" i="5" s="1"/>
  <c r="D27" i="5" s="1"/>
  <c r="E27" i="5" s="1"/>
  <c r="F27" i="5" s="1"/>
  <c r="G27" i="5" s="1"/>
  <c r="H27" i="5" s="1"/>
  <c r="B26" i="5"/>
  <c r="E15" i="5"/>
  <c r="F15" i="5" s="1"/>
  <c r="G15" i="5" s="1"/>
  <c r="H15" i="5" s="1"/>
  <c r="D15" i="5"/>
  <c r="C15" i="5"/>
  <c r="G23" i="5"/>
  <c r="H23" i="5" s="1"/>
  <c r="C20" i="5"/>
  <c r="D20" i="5" s="1"/>
  <c r="E20" i="5" s="1"/>
  <c r="F20" i="5" s="1"/>
  <c r="G20" i="5" s="1"/>
  <c r="H20" i="5" s="1"/>
  <c r="D17" i="5"/>
  <c r="E17" i="5" s="1"/>
  <c r="F17" i="5" s="1"/>
  <c r="G17" i="5" s="1"/>
  <c r="H17" i="5" s="1"/>
  <c r="C14" i="5"/>
  <c r="D14" i="5" s="1"/>
  <c r="E14" i="5" s="1"/>
  <c r="F14" i="5" s="1"/>
  <c r="G14" i="5" s="1"/>
  <c r="H14" i="5" s="1"/>
  <c r="B24" i="5" l="1"/>
  <c r="C24" i="5" s="1"/>
  <c r="D24" i="5" s="1"/>
  <c r="E24" i="5" s="1"/>
  <c r="F24" i="5" s="1"/>
  <c r="G24" i="5" s="1"/>
  <c r="H24" i="5" s="1"/>
  <c r="B23" i="5"/>
  <c r="B21" i="5"/>
  <c r="C21" i="5" s="1"/>
  <c r="D21" i="5" s="1"/>
  <c r="E21" i="5" s="1"/>
  <c r="F21" i="5" s="1"/>
  <c r="G21" i="5" s="1"/>
  <c r="B18" i="5"/>
  <c r="C18" i="5" s="1"/>
  <c r="D18" i="5" s="1"/>
  <c r="E18" i="5" s="1"/>
  <c r="F18" i="5" s="1"/>
  <c r="G18" i="5" s="1"/>
  <c r="H18" i="5" s="1"/>
  <c r="B11" i="5"/>
  <c r="C11" i="5" s="1"/>
  <c r="D11" i="5" s="1"/>
  <c r="E11" i="5" s="1"/>
  <c r="F11" i="5" s="1"/>
  <c r="G11" i="5" s="1"/>
  <c r="H11" i="5" s="1"/>
  <c r="B12" i="5" s="1"/>
  <c r="C12" i="5" s="1"/>
  <c r="D12" i="5" s="1"/>
  <c r="E12" i="5" s="1"/>
  <c r="F12" i="5" s="1"/>
  <c r="G12" i="5" s="1"/>
  <c r="H12" i="5" s="1"/>
  <c r="C8" i="5"/>
  <c r="C6" i="5"/>
  <c r="D6" i="5" s="1"/>
  <c r="E6" i="5" s="1"/>
  <c r="F6" i="5" s="1"/>
  <c r="G6" i="5" s="1"/>
  <c r="H6" i="5" s="1"/>
  <c r="C5" i="5"/>
  <c r="D5" i="5" s="1"/>
  <c r="E5" i="5" s="1"/>
  <c r="F5" i="5" s="1"/>
  <c r="G5" i="5" s="1"/>
  <c r="H5" i="5" s="1"/>
  <c r="B6" i="8" l="1"/>
  <c r="B6" i="4" l="1"/>
  <c r="B8" i="3"/>
  <c r="B9" i="3" l="1"/>
  <c r="B7" i="8"/>
  <c r="B7" i="4"/>
  <c r="D16" i="8"/>
  <c r="E16" i="8"/>
  <c r="D17" i="8" l="1"/>
  <c r="B29" i="8" l="1"/>
  <c r="B16" i="4" l="1"/>
  <c r="B17" i="4"/>
  <c r="B18" i="4"/>
  <c r="F15" i="4"/>
  <c r="F17" i="4" l="1"/>
  <c r="E17" i="4"/>
  <c r="F16" i="4"/>
  <c r="F18" i="4" l="1"/>
  <c r="E14" i="8"/>
  <c r="E17" i="8" l="1"/>
  <c r="E18" i="8" s="1"/>
  <c r="D18" i="8"/>
  <c r="B5" i="8"/>
  <c r="B4" i="8"/>
  <c r="B3" i="8"/>
  <c r="B2" i="8"/>
  <c r="B34" i="8" s="1"/>
  <c r="F19" i="4"/>
  <c r="B15" i="4"/>
  <c r="B14" i="4"/>
  <c r="F20" i="4" l="1"/>
  <c r="F21" i="4"/>
  <c r="B2" i="4"/>
  <c r="B33" i="4" s="1"/>
  <c r="B3" i="4" l="1"/>
  <c r="B4" i="4"/>
  <c r="B5" i="4"/>
  <c r="B23" i="3"/>
  <c r="B24" i="3"/>
  <c r="B25" i="3"/>
  <c r="B8" i="4" l="1"/>
  <c r="B8" i="8"/>
  <c r="B10" i="3"/>
  <c r="B18" i="3" l="1"/>
  <c r="B9" i="8"/>
  <c r="F14" i="8" s="1"/>
  <c r="B16" i="3"/>
  <c r="B17" i="3"/>
  <c r="B9" i="4"/>
  <c r="E15" i="4" s="1"/>
  <c r="E16" i="4" s="1"/>
  <c r="E18" i="4" s="1"/>
  <c r="D14" i="8" l="1"/>
  <c r="E19" i="4" l="1"/>
  <c r="E20" i="4" l="1"/>
  <c r="E21" i="4"/>
</calcChain>
</file>

<file path=xl/sharedStrings.xml><?xml version="1.0" encoding="utf-8"?>
<sst xmlns="http://schemas.openxmlformats.org/spreadsheetml/2006/main" count="217" uniqueCount="154">
  <si>
    <t>Budget Office Contacts</t>
  </si>
  <si>
    <t>Jill Robertson</t>
  </si>
  <si>
    <t>885-7122</t>
  </si>
  <si>
    <t>jrobertson@uidaho.edu</t>
  </si>
  <si>
    <t>Human Resources Contacts</t>
  </si>
  <si>
    <t>Myung Chun</t>
  </si>
  <si>
    <t>885-3728</t>
  </si>
  <si>
    <t>Dan Noble</t>
  </si>
  <si>
    <t>885-3677</t>
  </si>
  <si>
    <t>Maximum earned =  8 weeks  (= 8 Weeks * 40 hours / week)</t>
  </si>
  <si>
    <t>Maximum earned =  6 weeks  (= 6 Weeks * 40 hours / week)</t>
  </si>
  <si>
    <t>Maximum earned =  4 weeks  (= 4 Weeks * 40 hours / week)</t>
  </si>
  <si>
    <t>Maximum Summer Salary - Rounded Hourly Rate</t>
  </si>
  <si>
    <t>*Use this field if you need to use a modified hourly rate</t>
  </si>
  <si>
    <t>*Note - This simply rounds the Hourly Rate to two decimals</t>
  </si>
  <si>
    <t>Rounded Hourly Rate</t>
  </si>
  <si>
    <t>Hourly Rate</t>
  </si>
  <si>
    <t>These are cacluated fields, with pre-built formulas</t>
  </si>
  <si>
    <t>Department</t>
  </si>
  <si>
    <t>V #</t>
  </si>
  <si>
    <t>In these Fields you enter your information</t>
  </si>
  <si>
    <t>Faculty Name</t>
  </si>
  <si>
    <t># of Weeks</t>
  </si>
  <si>
    <t>Factor</t>
  </si>
  <si>
    <t>Hours / Day</t>
  </si>
  <si>
    <t>Hours / Pay</t>
  </si>
  <si>
    <t>Pays</t>
  </si>
  <si>
    <t>FTE</t>
  </si>
  <si>
    <t>Rounded # of  Hours</t>
  </si>
  <si>
    <t>End Date</t>
  </si>
  <si>
    <t># of Hours</t>
  </si>
  <si>
    <t>Start Date</t>
  </si>
  <si>
    <t>Session III - 4-Week</t>
  </si>
  <si>
    <t>Session I - 4-Week</t>
  </si>
  <si>
    <t>Session III - 6-Week</t>
  </si>
  <si>
    <t>Session II - 8-Week</t>
  </si>
  <si>
    <t>Session II - 6-Week</t>
  </si>
  <si>
    <t>Session II - 4-Week</t>
  </si>
  <si>
    <t>Session I - Full Term</t>
  </si>
  <si>
    <t>Session I - Alt. 6-Week</t>
  </si>
  <si>
    <t>Session I - 8-Week</t>
  </si>
  <si>
    <t>Session I - 6-Week</t>
  </si>
  <si>
    <t>Total # of Weeks</t>
  </si>
  <si>
    <t>Summer Session*</t>
  </si>
  <si>
    <t>$ amount for Session</t>
  </si>
  <si>
    <t>Max Rate</t>
  </si>
  <si>
    <r>
      <rPr>
        <b/>
        <sz val="11"/>
        <color theme="1"/>
        <rFont val="Calibri"/>
        <family val="2"/>
        <scheme val="minor"/>
      </rPr>
      <t># of Hours</t>
    </r>
    <r>
      <rPr>
        <sz val="11"/>
        <color theme="1"/>
        <rFont val="Calibri"/>
        <family val="2"/>
        <scheme val="minor"/>
      </rPr>
      <t xml:space="preserve"> = $ Amount / Rounded Hourly Rate from above</t>
    </r>
  </si>
  <si>
    <r>
      <rPr>
        <b/>
        <sz val="11"/>
        <color theme="1"/>
        <rFont val="Calibri"/>
        <family val="2"/>
        <scheme val="minor"/>
      </rPr>
      <t>Rounded # of Hours</t>
    </r>
    <r>
      <rPr>
        <sz val="11"/>
        <color theme="1"/>
        <rFont val="Calibri"/>
        <family val="2"/>
        <scheme val="minor"/>
      </rPr>
      <t xml:space="preserve"> is to the nearest whole number</t>
    </r>
  </si>
  <si>
    <r>
      <rPr>
        <b/>
        <sz val="11"/>
        <color theme="1"/>
        <rFont val="Calibri"/>
        <family val="2"/>
        <scheme val="minor"/>
      </rPr>
      <t>Hours / Pay</t>
    </r>
    <r>
      <rPr>
        <sz val="11"/>
        <color theme="1"/>
        <rFont val="Calibri"/>
        <family val="2"/>
        <scheme val="minor"/>
      </rPr>
      <t xml:space="preserve"> = FTE * 80.     </t>
    </r>
    <r>
      <rPr>
        <b/>
        <sz val="11"/>
        <color theme="1"/>
        <rFont val="Calibri"/>
        <family val="2"/>
        <scheme val="minor"/>
      </rPr>
      <t>Hours / Day</t>
    </r>
    <r>
      <rPr>
        <sz val="11"/>
        <color theme="1"/>
        <rFont val="Calibri"/>
        <family val="2"/>
        <scheme val="minor"/>
      </rPr>
      <t xml:space="preserve"> = Hours per Pay / 10 business days</t>
    </r>
  </si>
  <si>
    <t xml:space="preserve">Summer Session = </t>
  </si>
  <si>
    <t>Summer Session = Open Ended</t>
  </si>
  <si>
    <t>Alt. Hourly Rate</t>
  </si>
  <si>
    <t xml:space="preserve"> </t>
  </si>
  <si>
    <t>JUN</t>
  </si>
  <si>
    <t>S</t>
  </si>
  <si>
    <t>M</t>
  </si>
  <si>
    <t>T</t>
  </si>
  <si>
    <t>W</t>
  </si>
  <si>
    <t>TH</t>
  </si>
  <si>
    <t>F</t>
  </si>
  <si>
    <t>JUL</t>
  </si>
  <si>
    <t>AUG</t>
  </si>
  <si>
    <t>MAY</t>
  </si>
  <si>
    <t>Summer Session Payroll Calendar</t>
  </si>
  <si>
    <r>
      <t xml:space="preserve">Day </t>
    </r>
    <r>
      <rPr>
        <sz val="14"/>
        <color theme="1"/>
        <rFont val="Calibri"/>
        <family val="2"/>
      </rPr>
      <t>→</t>
    </r>
  </si>
  <si>
    <t>Pay #</t>
  </si>
  <si>
    <t>EPAF Comment - Option A</t>
  </si>
  <si>
    <t>Originator</t>
  </si>
  <si>
    <t>Phone #</t>
  </si>
  <si>
    <t>5-1234</t>
  </si>
  <si>
    <t>Comment</t>
  </si>
  <si>
    <t xml:space="preserve">*This comment will change based on the info you put on the left under EPAF Comment - Option A.  What it does NOT include is the $ amount (Salary or Hourly).  But at least it includes the standard info for a Summer Session EPAF.  You can add additional info after the comment - simply use this field to Copy &amp; Paste into the EPAF Comments.  Then add anything else you need.  </t>
  </si>
  <si>
    <t>EPAF Comment - Option B</t>
  </si>
  <si>
    <t>Rate</t>
  </si>
  <si>
    <t>Back to First Page</t>
  </si>
  <si>
    <t xml:space="preserve">*This comment will change based on the info you put on the left under EPAF Comment - Option B.  It does include the rate and # of Hours.  The Comment Screen at left is "Free Form" e.g. whatever you type into it will show in the comment.  You can add additional info after the comment - simply use this field to Copy &amp; Paste into the EPAF Comments.  Then add anything else you need.  </t>
  </si>
  <si>
    <t>EPAF Comment*</t>
  </si>
  <si>
    <r>
      <rPr>
        <b/>
        <sz val="12"/>
        <color theme="1"/>
        <rFont val="Calibri"/>
        <family val="2"/>
        <scheme val="minor"/>
      </rPr>
      <t>For Option B</t>
    </r>
    <r>
      <rPr>
        <sz val="12"/>
        <color theme="1"/>
        <rFont val="Calibri"/>
        <family val="2"/>
        <scheme val="minor"/>
      </rPr>
      <t>, You will have to enter + calculate additional fields.  This Option calculates using Max Rate (Rounded Hourly Rate) or Alternate Hourly Rate you can enter above</t>
    </r>
  </si>
  <si>
    <r>
      <rPr>
        <b/>
        <sz val="12"/>
        <color theme="1"/>
        <rFont val="Calibri"/>
        <family val="2"/>
        <scheme val="minor"/>
      </rPr>
      <t>FTE</t>
    </r>
    <r>
      <rPr>
        <sz val="12"/>
        <color theme="1"/>
        <rFont val="Calibri"/>
        <family val="2"/>
        <scheme val="minor"/>
      </rPr>
      <t xml:space="preserve"> = # of Hours*2 / 80.    </t>
    </r>
    <r>
      <rPr>
        <b/>
        <sz val="12"/>
        <color theme="1"/>
        <rFont val="Calibri"/>
        <family val="2"/>
        <scheme val="minor"/>
      </rPr>
      <t>Hours / Pay</t>
    </r>
    <r>
      <rPr>
        <sz val="12"/>
        <color theme="1"/>
        <rFont val="Calibri"/>
        <family val="2"/>
        <scheme val="minor"/>
      </rPr>
      <t xml:space="preserve"> = FTE * 80.     </t>
    </r>
    <r>
      <rPr>
        <b/>
        <sz val="12"/>
        <color theme="1"/>
        <rFont val="Calibri"/>
        <family val="2"/>
        <scheme val="minor"/>
      </rPr>
      <t>Hours / Day</t>
    </r>
    <r>
      <rPr>
        <sz val="12"/>
        <color theme="1"/>
        <rFont val="Calibri"/>
        <family val="2"/>
        <scheme val="minor"/>
      </rPr>
      <t xml:space="preserve"> = Hours per Pay / 10 business days</t>
    </r>
  </si>
  <si>
    <t>NEXT STEP:  Summer Session Salary Calculation</t>
  </si>
  <si>
    <t>Back to Salary Calculation</t>
  </si>
  <si>
    <r>
      <t>Select the Summer Session</t>
    </r>
    <r>
      <rPr>
        <b/>
        <sz val="12"/>
        <color theme="1"/>
        <rFont val="Calibri"/>
        <family val="2"/>
      </rPr>
      <t>→</t>
    </r>
  </si>
  <si>
    <t>↓ Alt. Rate***</t>
  </si>
  <si>
    <r>
      <rPr>
        <sz val="12"/>
        <color theme="1"/>
        <rFont val="Calibri"/>
        <family val="2"/>
      </rPr>
      <t>←</t>
    </r>
    <r>
      <rPr>
        <sz val="12"/>
        <color theme="1"/>
        <rFont val="Calibri"/>
        <family val="2"/>
        <scheme val="minor"/>
      </rPr>
      <t>Type Your EPAF Comment Here</t>
    </r>
  </si>
  <si>
    <r>
      <t xml:space="preserve">EPAF Comment </t>
    </r>
    <r>
      <rPr>
        <b/>
        <sz val="12"/>
        <color theme="1"/>
        <rFont val="Calibri"/>
        <family val="2"/>
      </rPr>
      <t>→</t>
    </r>
  </si>
  <si>
    <t>Dan</t>
  </si>
  <si>
    <r>
      <t xml:space="preserve">Enter $ amount for Session </t>
    </r>
    <r>
      <rPr>
        <b/>
        <sz val="12"/>
        <color theme="1"/>
        <rFont val="Calibri"/>
        <family val="2"/>
      </rPr>
      <t>→</t>
    </r>
  </si>
  <si>
    <r>
      <t xml:space="preserve"> </t>
    </r>
    <r>
      <rPr>
        <b/>
        <sz val="12"/>
        <color theme="1"/>
        <rFont val="Calibri"/>
        <family val="2"/>
      </rPr>
      <t>←</t>
    </r>
    <r>
      <rPr>
        <sz val="12"/>
        <color theme="1"/>
        <rFont val="Calibri"/>
        <family val="2"/>
      </rPr>
      <t xml:space="preserve"> Pick your selection from the Drop-Down List in Cell C10.  The Start Date, End Date, Pays / Factor and # of Weeks will auto-fill</t>
    </r>
  </si>
  <si>
    <t>Adjusted Hourly Rate*</t>
  </si>
  <si>
    <t>*Maximum Summer Salary - Adjusted Hourly Rate</t>
  </si>
  <si>
    <t>*Adjusted Hourly Rate</t>
  </si>
  <si>
    <r>
      <rPr>
        <b/>
        <sz val="12"/>
        <color theme="1"/>
        <rFont val="Calibri"/>
        <family val="2"/>
        <scheme val="minor"/>
      </rPr>
      <t>For Option A</t>
    </r>
    <r>
      <rPr>
        <sz val="12"/>
        <color theme="1"/>
        <rFont val="Calibri"/>
        <family val="2"/>
        <scheme val="minor"/>
      </rPr>
      <t>, Enter the $ amount for the Session you have selected (</t>
    </r>
    <r>
      <rPr>
        <b/>
        <u/>
        <sz val="12"/>
        <color theme="1"/>
        <rFont val="Calibri"/>
        <family val="2"/>
        <scheme val="minor"/>
      </rPr>
      <t>cell E12</t>
    </r>
    <r>
      <rPr>
        <sz val="12"/>
        <color theme="1"/>
        <rFont val="Calibri"/>
        <family val="2"/>
        <scheme val="minor"/>
      </rPr>
      <t>)</t>
    </r>
  </si>
  <si>
    <r>
      <t xml:space="preserve">Enter the </t>
    </r>
    <r>
      <rPr>
        <u/>
        <sz val="11"/>
        <color theme="1"/>
        <rFont val="Calibri"/>
        <family val="2"/>
        <scheme val="minor"/>
      </rPr>
      <t>EPAF Originator Name</t>
    </r>
    <r>
      <rPr>
        <sz val="11"/>
        <color theme="1"/>
        <rFont val="Calibri"/>
        <family val="2"/>
        <scheme val="minor"/>
      </rPr>
      <t xml:space="preserve">, </t>
    </r>
    <r>
      <rPr>
        <u/>
        <sz val="11"/>
        <color theme="1"/>
        <rFont val="Calibri"/>
        <family val="2"/>
        <scheme val="minor"/>
      </rPr>
      <t>Phone #</t>
    </r>
    <r>
      <rPr>
        <sz val="11"/>
        <color theme="1"/>
        <rFont val="Calibri"/>
        <family val="2"/>
        <scheme val="minor"/>
      </rPr>
      <t xml:space="preserve"> for contact and </t>
    </r>
    <r>
      <rPr>
        <u/>
        <sz val="11"/>
        <color theme="1"/>
        <rFont val="Calibri"/>
        <family val="2"/>
        <scheme val="minor"/>
      </rPr>
      <t>Summer Session Course info</t>
    </r>
    <r>
      <rPr>
        <sz val="11"/>
        <color theme="1"/>
        <rFont val="Calibri"/>
        <family val="2"/>
        <scheme val="minor"/>
      </rPr>
      <t>.  Then Select the Summer Session for the EPAF Comment from the drop-down List.</t>
    </r>
  </si>
  <si>
    <t># of Hours per Week</t>
  </si>
  <si>
    <r>
      <rPr>
        <sz val="12"/>
        <color theme="1"/>
        <rFont val="Calibri"/>
        <family val="2"/>
      </rPr>
      <t xml:space="preserve">← </t>
    </r>
    <r>
      <rPr>
        <sz val="12"/>
        <color theme="1"/>
        <rFont val="Calibri"/>
        <family val="2"/>
        <scheme val="minor"/>
      </rPr>
      <t xml:space="preserve">Enter the </t>
    </r>
    <r>
      <rPr>
        <u/>
        <sz val="12"/>
        <color theme="1"/>
        <rFont val="Calibri"/>
        <family val="2"/>
        <scheme val="minor"/>
      </rPr>
      <t>EPAF Originator Name</t>
    </r>
    <r>
      <rPr>
        <sz val="12"/>
        <color theme="1"/>
        <rFont val="Calibri"/>
        <family val="2"/>
        <scheme val="minor"/>
      </rPr>
      <t xml:space="preserve"> and </t>
    </r>
    <r>
      <rPr>
        <u/>
        <sz val="12"/>
        <color theme="1"/>
        <rFont val="Calibri"/>
        <family val="2"/>
        <scheme val="minor"/>
      </rPr>
      <t>Phone #</t>
    </r>
    <r>
      <rPr>
        <sz val="12"/>
        <color theme="1"/>
        <rFont val="Calibri"/>
        <family val="2"/>
        <scheme val="minor"/>
      </rPr>
      <t xml:space="preserve"> for contact info.                          # of Hours is your determination, as well as the Rate.  You can use Max Rate, but may use an Alternate Hourly Rate</t>
    </r>
  </si>
  <si>
    <t>These are calculated fields, with pre-built formulas</t>
  </si>
  <si>
    <r>
      <rPr>
        <b/>
        <u/>
        <sz val="12"/>
        <color theme="1"/>
        <rFont val="Calibri"/>
        <family val="2"/>
        <scheme val="minor"/>
      </rPr>
      <t>Option B</t>
    </r>
    <r>
      <rPr>
        <sz val="12"/>
        <color theme="1"/>
        <rFont val="Calibri"/>
        <family val="2"/>
        <scheme val="minor"/>
      </rPr>
      <t xml:space="preserve"> - Calculate $ Amount for Session</t>
    </r>
  </si>
  <si>
    <r>
      <rPr>
        <b/>
        <u/>
        <sz val="12"/>
        <color theme="1"/>
        <rFont val="Calibri"/>
        <family val="2"/>
        <scheme val="minor"/>
      </rPr>
      <t>Option A</t>
    </r>
    <r>
      <rPr>
        <sz val="12"/>
        <color theme="1"/>
        <rFont val="Calibri"/>
        <family val="2"/>
        <scheme val="minor"/>
      </rPr>
      <t xml:space="preserve">                      Enter $ Amount for Session</t>
    </r>
  </si>
  <si>
    <t>Click here - Provost Website for Summer Session Salary Agreements</t>
  </si>
  <si>
    <t>Becky Latshaw</t>
  </si>
  <si>
    <t>885-7045</t>
  </si>
  <si>
    <t>rlatshaw@uidaho.edu</t>
  </si>
  <si>
    <t>hrepaf@uidaho.edu</t>
  </si>
  <si>
    <t>V00012345</t>
  </si>
  <si>
    <t>Salary                  (AY 17-18)</t>
  </si>
  <si>
    <t>AY Contract Hours</t>
  </si>
  <si>
    <t>*Select from List</t>
  </si>
  <si>
    <t>*Hourly Rate ( = Salary / Contract Hours)</t>
  </si>
  <si>
    <t>Deferred Pay</t>
  </si>
  <si>
    <t>Working from 5-13-2018 to 6-16-2018</t>
  </si>
  <si>
    <t>Max # of Hours</t>
  </si>
  <si>
    <t>FTE (Rounded # of Hours / Max # of Hours)</t>
  </si>
  <si>
    <t>(Hours / Pay * Rounded Hourly Rate * Pays/Factor) = Final $ amount</t>
  </si>
  <si>
    <r>
      <rPr>
        <b/>
        <sz val="11"/>
        <color theme="1"/>
        <rFont val="Calibri"/>
        <family val="2"/>
        <scheme val="minor"/>
      </rPr>
      <t>FTE</t>
    </r>
    <r>
      <rPr>
        <sz val="11"/>
        <color theme="1"/>
        <rFont val="Calibri"/>
        <family val="2"/>
        <scheme val="minor"/>
      </rPr>
      <t xml:space="preserve"> = (Rounded # of Hours) / (Max # of Hours)</t>
    </r>
  </si>
  <si>
    <r>
      <rPr>
        <b/>
        <sz val="11"/>
        <color theme="1"/>
        <rFont val="Calibri"/>
        <family val="2"/>
        <scheme val="minor"/>
      </rPr>
      <t>Max # of Hours</t>
    </r>
    <r>
      <rPr>
        <sz val="11"/>
        <color theme="1"/>
        <rFont val="Calibri"/>
        <family val="2"/>
        <scheme val="minor"/>
      </rPr>
      <t xml:space="preserve"> = # of Weeks * 40 hours/week</t>
    </r>
  </si>
  <si>
    <t>Salary (AY 17-18)</t>
  </si>
  <si>
    <r>
      <t xml:space="preserve">Summer Session Course </t>
    </r>
    <r>
      <rPr>
        <b/>
        <sz val="12"/>
        <color theme="1"/>
        <rFont val="Calibri"/>
        <family val="2"/>
      </rPr>
      <t>→</t>
    </r>
  </si>
  <si>
    <t>Bird Appreciation</t>
  </si>
  <si>
    <t>AERS</t>
  </si>
  <si>
    <t>5-3677</t>
  </si>
  <si>
    <t>1-Week</t>
  </si>
  <si>
    <r>
      <rPr>
        <b/>
        <sz val="12"/>
        <color theme="1"/>
        <rFont val="Calibri"/>
        <family val="2"/>
        <scheme val="minor"/>
      </rPr>
      <t># of Hours</t>
    </r>
    <r>
      <rPr>
        <sz val="12"/>
        <color theme="1"/>
        <rFont val="Calibri"/>
        <family val="2"/>
        <scheme val="minor"/>
      </rPr>
      <t xml:space="preserve"> = Enter # of Hours - this example is 20 hours (one week) from 5-13-18 to 5-19-18</t>
    </r>
  </si>
  <si>
    <t>Grant Harley</t>
  </si>
  <si>
    <t>EPAF Summer Session Salary Template - 2019</t>
  </si>
  <si>
    <t>Summer Session 2019 Max Salary</t>
  </si>
  <si>
    <t>Summer Session 2019 Salary Calculation</t>
  </si>
  <si>
    <t>Summer Session 2019 Payroll Calendar</t>
  </si>
  <si>
    <t>Summer Session 2019 - Begins May 12, Ends August 17</t>
  </si>
  <si>
    <t>7 Pays / Factor, 14 Weeks Total</t>
  </si>
  <si>
    <t>May 12 - Aug 17</t>
  </si>
  <si>
    <t>May 12 - May 18</t>
  </si>
  <si>
    <t>May 12 - May 25</t>
  </si>
  <si>
    <t>May 12 - June 1</t>
  </si>
  <si>
    <t>May 12 - June 8</t>
  </si>
  <si>
    <t>May 12 - June 15</t>
  </si>
  <si>
    <t>May 12 - June 22</t>
  </si>
  <si>
    <t>May 12 - June 29</t>
  </si>
  <si>
    <t>May 12 - July 6</t>
  </si>
  <si>
    <t>May 12 - July 13</t>
  </si>
  <si>
    <t>May 12 - July 20</t>
  </si>
  <si>
    <t>May 12 - July 27</t>
  </si>
  <si>
    <t>May 12 - Aug 3</t>
  </si>
  <si>
    <t>May 12 - Aug 10</t>
  </si>
  <si>
    <t>Session I - 4-Week, from 5/12/2019 to 6/8/2019</t>
  </si>
  <si>
    <t>Session I - 6-Week, from 5/12/2019 to 6/22/2019</t>
  </si>
  <si>
    <t>Session I - 8-Week, from 5/12/2019 to 7/6/2019</t>
  </si>
  <si>
    <t>Session I - Alt. 6-Week, from 5/19/2019 to 6/29/2019</t>
  </si>
  <si>
    <t>Session I - Full Term, from 5/12/2019 to 8/17/2019</t>
  </si>
  <si>
    <t>Session II - 4-Week, from 6/9/2019 to 7/6/2019</t>
  </si>
  <si>
    <t>Session II - 4-Week, from 6/9/2019 to 7/20/2019</t>
  </si>
  <si>
    <t>Session II - 4-Week, from 6/9/2019 to 8/17/2019</t>
  </si>
  <si>
    <t>Session III - 4-Week, from 7/7/2019 to 8/17/2019</t>
  </si>
  <si>
    <t>Session III - 6-Week, from 6/23/2019 to 8/17/2019</t>
  </si>
  <si>
    <t>Maximum earned entire summer  (= 14 Weeks * 40 hours / week less 16 hours Holiday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</si>
</sst>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164" formatCode="0.000000000000000000000000000000"/>
    <numFmt numFmtId="165" formatCode="#,##0.00000_);\(#,##0.00000\)"/>
    <numFmt numFmtId="166" formatCode="0.000"/>
    <numFmt numFmtId="167" formatCode="0.0"/>
    <numFmt numFmtId="168" formatCode="0.000_);\(0.000\)"/>
    <numFmt numFmtId="169" formatCode="0_);\(0\)"/>
    <numFmt numFmtId="170" formatCode="0.00_);\(0.00\)"/>
    <numFmt numFmtId="171" formatCode="[$-409]d\-mmm\-yy;@"/>
  </numFmts>
  <fonts count="34">
    <font>
      <sz val="11"/>
      <color theme="1"/>
      <name val="Calibri"/>
      <family val="2"/>
      <scheme val="minor"/>
    </font>
    <font>
      <b/>
      <sz val="11"/>
      <color theme="1"/>
      <name val="Calibri"/>
      <family val="2"/>
      <scheme val="minor"/>
    </font>
    <font>
      <sz val="22"/>
      <color theme="1"/>
      <name val="Calibri"/>
      <family val="2"/>
      <scheme val="minor"/>
    </font>
    <font>
      <sz val="20"/>
      <color theme="1"/>
      <name val="Calibri"/>
      <family val="2"/>
      <scheme val="minor"/>
    </font>
    <font>
      <u/>
      <sz val="11"/>
      <color theme="10"/>
      <name val="Calibri"/>
      <family val="2"/>
    </font>
    <font>
      <u/>
      <sz val="18"/>
      <color theme="10"/>
      <name val="Calibri"/>
      <family val="2"/>
    </font>
    <font>
      <u/>
      <sz val="20"/>
      <color theme="10"/>
      <name val="Calibri"/>
      <family val="2"/>
    </font>
    <font>
      <sz val="18"/>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Calibri"/>
      <family val="2"/>
    </font>
    <font>
      <b/>
      <sz val="14"/>
      <name val="Arial MT"/>
    </font>
    <font>
      <sz val="14"/>
      <name val="Arial MT"/>
    </font>
    <font>
      <u/>
      <sz val="14"/>
      <name val="Arial MT"/>
    </font>
    <font>
      <sz val="14"/>
      <color theme="1"/>
      <name val="Calibri"/>
      <family val="2"/>
    </font>
    <font>
      <u/>
      <sz val="12"/>
      <color theme="7" tint="-0.24994659260841701"/>
      <name val="Calibri"/>
      <family val="2"/>
    </font>
    <font>
      <b/>
      <u/>
      <sz val="14"/>
      <color theme="7" tint="-0.24994659260841701"/>
      <name val="Calibri"/>
      <family val="2"/>
    </font>
    <font>
      <b/>
      <sz val="14"/>
      <color rgb="FF996600"/>
      <name val="Arial MT"/>
    </font>
    <font>
      <sz val="16"/>
      <color theme="1"/>
      <name val="Calibri"/>
      <family val="2"/>
      <scheme val="minor"/>
    </font>
    <font>
      <b/>
      <u/>
      <sz val="14"/>
      <color theme="1" tint="4.9989318521683403E-2"/>
      <name val="Calibri"/>
      <family val="2"/>
    </font>
    <font>
      <u/>
      <sz val="16"/>
      <color theme="1" tint="4.9989318521683403E-2"/>
      <name val="Calibri"/>
      <family val="2"/>
    </font>
    <font>
      <u/>
      <sz val="20"/>
      <color rgb="FFB18E5F"/>
      <name val="Calibri"/>
      <family val="2"/>
    </font>
    <font>
      <sz val="11"/>
      <color rgb="FFB18E5F"/>
      <name val="Calibri"/>
      <family val="2"/>
      <scheme val="minor"/>
    </font>
    <font>
      <b/>
      <sz val="12"/>
      <color theme="1"/>
      <name val="Calibri"/>
      <family val="2"/>
    </font>
    <font>
      <b/>
      <sz val="11"/>
      <color theme="1"/>
      <name val="Calibri"/>
      <family val="2"/>
    </font>
    <font>
      <b/>
      <u/>
      <sz val="12"/>
      <color theme="1"/>
      <name val="Calibri"/>
      <family val="2"/>
      <scheme val="minor"/>
    </font>
    <font>
      <u/>
      <sz val="11"/>
      <color theme="1"/>
      <name val="Calibri"/>
      <family val="2"/>
      <scheme val="minor"/>
    </font>
    <font>
      <u/>
      <sz val="12"/>
      <color theme="1"/>
      <name val="Calibri"/>
      <family val="2"/>
      <scheme val="minor"/>
    </font>
    <font>
      <b/>
      <u/>
      <sz val="18"/>
      <color rgb="FFB18E5F"/>
      <name val="Calibri"/>
      <family val="2"/>
      <scheme val="minor"/>
    </font>
    <font>
      <b/>
      <u/>
      <sz val="14"/>
      <name val="Calibri"/>
      <family val="2"/>
    </font>
  </fonts>
  <fills count="12">
    <fill>
      <patternFill patternType="none"/>
    </fill>
    <fill>
      <patternFill patternType="gray125"/>
    </fill>
    <fill>
      <patternFill patternType="solid">
        <fgColor rgb="FFB18E5F"/>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14996795556505021"/>
        <bgColor indexed="64"/>
      </patternFill>
    </fill>
    <fill>
      <patternFill patternType="solid">
        <fgColor theme="7" tint="-0.249977111117893"/>
        <bgColor indexed="64"/>
      </patternFill>
    </fill>
    <fill>
      <patternFill patternType="gray0625">
        <fgColor indexed="24"/>
      </patternFill>
    </fill>
    <fill>
      <patternFill patternType="solid">
        <fgColor indexed="9"/>
        <bgColor indexed="64"/>
      </patternFill>
    </fill>
    <fill>
      <patternFill patternType="solid">
        <fgColor indexed="13"/>
        <bgColor indexed="64"/>
      </patternFill>
    </fill>
    <fill>
      <patternFill patternType="solid">
        <fgColor theme="4" tint="0.59999389629810485"/>
        <bgColor indexed="64"/>
      </patternFill>
    </fill>
    <fill>
      <patternFill patternType="solid">
        <fgColor rgb="FFFFFF99"/>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style="medium">
        <color auto="1"/>
      </top>
      <bottom style="thin">
        <color indexed="64"/>
      </bottom>
      <diagonal/>
    </border>
    <border>
      <left style="mediumDashDotDot">
        <color indexed="64"/>
      </left>
      <right style="mediumDashDotDot">
        <color indexed="64"/>
      </right>
      <top/>
      <bottom style="mediumDashDotDot">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double">
        <color auto="1"/>
      </top>
      <bottom style="thin">
        <color auto="1"/>
      </bottom>
      <diagonal/>
    </border>
    <border>
      <left style="thin">
        <color auto="1"/>
      </left>
      <right/>
      <top style="double">
        <color auto="1"/>
      </top>
      <bottom style="thin">
        <color auto="1"/>
      </bottom>
      <diagonal/>
    </border>
    <border>
      <left style="mediumDashDotDot">
        <color indexed="64"/>
      </left>
      <right style="mediumDashDotDot">
        <color indexed="64"/>
      </right>
      <top style="mediumDashDotDot">
        <color indexed="64"/>
      </top>
      <bottom style="mediumDashDotDot">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48">
    <xf numFmtId="0" fontId="0" fillId="0" borderId="0" xfId="0"/>
    <xf numFmtId="0" fontId="2" fillId="0" borderId="0" xfId="0" applyFont="1"/>
    <xf numFmtId="0" fontId="3" fillId="0" borderId="0" xfId="0" applyFont="1"/>
    <xf numFmtId="0" fontId="5" fillId="0" borderId="0" xfId="1" applyFont="1" applyAlignment="1" applyProtection="1"/>
    <xf numFmtId="0" fontId="6" fillId="0" borderId="0" xfId="1" applyFont="1" applyAlignment="1" applyProtection="1"/>
    <xf numFmtId="0" fontId="4" fillId="0" borderId="0" xfId="1" applyAlignment="1" applyProtection="1"/>
    <xf numFmtId="0" fontId="7" fillId="0" borderId="0" xfId="0" applyFont="1"/>
    <xf numFmtId="0" fontId="9" fillId="0" borderId="0" xfId="0" applyFont="1"/>
    <xf numFmtId="7" fontId="9" fillId="3" borderId="2" xfId="0" applyNumberFormat="1" applyFont="1" applyFill="1" applyBorder="1"/>
    <xf numFmtId="0" fontId="9" fillId="0" borderId="0" xfId="0" applyFont="1" applyAlignment="1">
      <alignment horizontal="right"/>
    </xf>
    <xf numFmtId="7" fontId="9" fillId="3" borderId="3" xfId="0" applyNumberFormat="1" applyFont="1" applyFill="1" applyBorder="1"/>
    <xf numFmtId="2" fontId="9" fillId="0" borderId="0" xfId="0" applyNumberFormat="1" applyFont="1" applyFill="1" applyBorder="1"/>
    <xf numFmtId="0" fontId="9" fillId="0" borderId="0" xfId="0" applyFont="1" applyBorder="1" applyAlignment="1">
      <alignment horizontal="right"/>
    </xf>
    <xf numFmtId="0" fontId="9" fillId="3" borderId="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right"/>
    </xf>
    <xf numFmtId="0" fontId="0" fillId="0" borderId="0" xfId="0" applyFont="1"/>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7" fontId="9" fillId="4" borderId="10" xfId="0" applyNumberFormat="1" applyFont="1" applyFill="1" applyBorder="1"/>
    <xf numFmtId="0" fontId="11" fillId="0" borderId="0" xfId="0" applyFont="1"/>
    <xf numFmtId="0" fontId="11" fillId="3" borderId="2" xfId="0" applyFont="1" applyFill="1" applyBorder="1"/>
    <xf numFmtId="14" fontId="11" fillId="3" borderId="2" xfId="0" applyNumberFormat="1" applyFont="1" applyFill="1" applyBorder="1"/>
    <xf numFmtId="7" fontId="11" fillId="3" borderId="3" xfId="0" applyNumberFormat="1" applyFont="1" applyFill="1" applyBorder="1"/>
    <xf numFmtId="7" fontId="11" fillId="3" borderId="2" xfId="0" applyNumberFormat="1" applyFont="1" applyFill="1" applyBorder="1" applyAlignment="1">
      <alignment horizontal="right"/>
    </xf>
    <xf numFmtId="0" fontId="11" fillId="3" borderId="2" xfId="0" applyFont="1" applyFill="1" applyBorder="1" applyAlignment="1">
      <alignment horizontal="right"/>
    </xf>
    <xf numFmtId="0" fontId="0" fillId="0" borderId="15" xfId="0" applyBorder="1"/>
    <xf numFmtId="0" fontId="0" fillId="0" borderId="0" xfId="0" applyBorder="1"/>
    <xf numFmtId="0" fontId="11" fillId="3" borderId="19" xfId="0" applyFont="1" applyFill="1" applyBorder="1" applyAlignment="1">
      <alignment horizontal="center"/>
    </xf>
    <xf numFmtId="0" fontId="13" fillId="0" borderId="0" xfId="0" applyFont="1" applyBorder="1" applyAlignment="1">
      <alignment horizontal="right"/>
    </xf>
    <xf numFmtId="0" fontId="0" fillId="0" borderId="14" xfId="0" quotePrefix="1" applyBorder="1"/>
    <xf numFmtId="0" fontId="0" fillId="0" borderId="13" xfId="0" applyBorder="1"/>
    <xf numFmtId="0" fontId="0" fillId="0" borderId="12" xfId="0" applyBorder="1"/>
    <xf numFmtId="0" fontId="0" fillId="0" borderId="11" xfId="0" applyBorder="1"/>
    <xf numFmtId="0" fontId="11" fillId="0" borderId="0" xfId="0" applyFont="1" applyBorder="1" applyAlignment="1">
      <alignment horizontal="right"/>
    </xf>
    <xf numFmtId="0" fontId="0" fillId="0" borderId="0" xfId="0" applyBorder="1" applyAlignment="1"/>
    <xf numFmtId="0" fontId="0" fillId="0" borderId="0" xfId="0" applyAlignment="1">
      <alignment horizontal="left"/>
    </xf>
    <xf numFmtId="0" fontId="0" fillId="0" borderId="0" xfId="0" applyBorder="1" applyAlignment="1">
      <alignment horizontal="left"/>
    </xf>
    <xf numFmtId="0" fontId="0" fillId="0" borderId="14" xfId="0" applyBorder="1" applyAlignment="1">
      <alignment horizontal="left"/>
    </xf>
    <xf numFmtId="0" fontId="0" fillId="0" borderId="14" xfId="0" applyBorder="1" applyAlignment="1"/>
    <xf numFmtId="0" fontId="0" fillId="0" borderId="15" xfId="0" applyBorder="1" applyAlignment="1">
      <alignment horizontal="left"/>
    </xf>
    <xf numFmtId="165" fontId="11" fillId="3" borderId="2" xfId="0" applyNumberFormat="1" applyFont="1" applyFill="1" applyBorder="1"/>
    <xf numFmtId="0" fontId="16" fillId="7" borderId="0" xfId="0" applyFont="1" applyFill="1" applyBorder="1" applyAlignment="1" applyProtection="1">
      <alignment horizontal="center" vertical="center"/>
    </xf>
    <xf numFmtId="0" fontId="15" fillId="7" borderId="0" xfId="0" applyFont="1" applyFill="1" applyBorder="1" applyAlignment="1">
      <alignment horizontal="center" vertical="center"/>
    </xf>
    <xf numFmtId="0" fontId="16" fillId="0" borderId="29" xfId="0" applyFont="1" applyBorder="1" applyAlignment="1" applyProtection="1">
      <alignment horizontal="center" vertical="center"/>
    </xf>
    <xf numFmtId="0" fontId="16" fillId="0" borderId="30" xfId="0" applyFont="1" applyBorder="1" applyAlignment="1" applyProtection="1">
      <alignment horizontal="center" vertical="center"/>
    </xf>
    <xf numFmtId="0" fontId="16" fillId="0" borderId="3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33" xfId="0" applyFont="1" applyBorder="1" applyAlignment="1" applyProtection="1">
      <alignment horizontal="center" vertical="center"/>
    </xf>
    <xf numFmtId="0" fontId="17" fillId="7" borderId="0"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8" borderId="35" xfId="0" applyFont="1" applyFill="1" applyBorder="1" applyAlignment="1" applyProtection="1">
      <alignment horizontal="center" vertical="center"/>
    </xf>
    <xf numFmtId="0" fontId="15" fillId="7" borderId="34" xfId="0" applyFont="1" applyFill="1" applyBorder="1" applyAlignment="1" applyProtection="1">
      <alignment horizontal="center"/>
    </xf>
    <xf numFmtId="7" fontId="11" fillId="3" borderId="2" xfId="0" applyNumberFormat="1" applyFont="1" applyFill="1" applyBorder="1"/>
    <xf numFmtId="0" fontId="19" fillId="0" borderId="0" xfId="1" applyFont="1" applyAlignment="1" applyProtection="1"/>
    <xf numFmtId="39" fontId="11" fillId="3" borderId="2" xfId="0" applyNumberFormat="1" applyFont="1" applyFill="1" applyBorder="1"/>
    <xf numFmtId="3" fontId="11" fillId="3" borderId="2" xfId="0" applyNumberFormat="1" applyFont="1" applyFill="1" applyBorder="1"/>
    <xf numFmtId="166" fontId="11" fillId="3" borderId="2" xfId="0" applyNumberFormat="1" applyFont="1" applyFill="1" applyBorder="1"/>
    <xf numFmtId="167" fontId="11" fillId="3" borderId="2" xfId="0" applyNumberFormat="1" applyFont="1" applyFill="1" applyBorder="1"/>
    <xf numFmtId="0" fontId="0" fillId="0" borderId="15" xfId="0" applyBorder="1" applyAlignment="1"/>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1" fillId="3" borderId="3" xfId="0" applyFont="1" applyFill="1" applyBorder="1" applyAlignment="1">
      <alignment horizontal="right"/>
    </xf>
    <xf numFmtId="7" fontId="11" fillId="11" borderId="2" xfId="0" applyNumberFormat="1" applyFont="1" applyFill="1" applyBorder="1"/>
    <xf numFmtId="14" fontId="11" fillId="11" borderId="2" xfId="0" applyNumberFormat="1" applyFont="1" applyFill="1" applyBorder="1"/>
    <xf numFmtId="0" fontId="11" fillId="11" borderId="2" xfId="0" applyFont="1" applyFill="1" applyBorder="1"/>
    <xf numFmtId="39" fontId="11" fillId="11" borderId="2" xfId="0" applyNumberFormat="1" applyFont="1" applyFill="1" applyBorder="1"/>
    <xf numFmtId="0" fontId="0" fillId="0" borderId="7" xfId="0" applyBorder="1" applyAlignment="1"/>
    <xf numFmtId="0" fontId="0" fillId="0" borderId="0" xfId="0" applyFill="1" applyBorder="1" applyAlignment="1"/>
    <xf numFmtId="0" fontId="0" fillId="0" borderId="0" xfId="0" applyAlignment="1"/>
    <xf numFmtId="0" fontId="21" fillId="7" borderId="0" xfId="0" applyFont="1" applyFill="1" applyBorder="1" applyAlignment="1">
      <alignment horizontal="center" vertical="center"/>
    </xf>
    <xf numFmtId="0" fontId="22" fillId="6" borderId="0" xfId="0" applyFont="1" applyFill="1"/>
    <xf numFmtId="0" fontId="22" fillId="0" borderId="0" xfId="0" applyFont="1"/>
    <xf numFmtId="0" fontId="22" fillId="10" borderId="0" xfId="0" applyFont="1" applyFill="1"/>
    <xf numFmtId="0" fontId="22" fillId="0" borderId="1" xfId="0" applyFont="1" applyBorder="1" applyAlignment="1">
      <alignment horizontal="center" vertical="center" wrapText="1"/>
    </xf>
    <xf numFmtId="0" fontId="22" fillId="10" borderId="1" xfId="0" applyFont="1" applyFill="1" applyBorder="1" applyAlignment="1">
      <alignment horizontal="center" vertical="center" wrapText="1"/>
    </xf>
    <xf numFmtId="0" fontId="11" fillId="11" borderId="23" xfId="0" applyFont="1" applyFill="1" applyBorder="1"/>
    <xf numFmtId="0" fontId="11" fillId="11" borderId="8" xfId="0" applyFont="1" applyFill="1" applyBorder="1"/>
    <xf numFmtId="39" fontId="11" fillId="11" borderId="40" xfId="0" applyNumberFormat="1" applyFont="1" applyFill="1" applyBorder="1"/>
    <xf numFmtId="0" fontId="11" fillId="0" borderId="15" xfId="0" applyFont="1" applyBorder="1" applyAlignment="1">
      <alignment horizontal="left"/>
    </xf>
    <xf numFmtId="0" fontId="0" fillId="0" borderId="0" xfId="0" applyFill="1"/>
    <xf numFmtId="0" fontId="16" fillId="2" borderId="23" xfId="0" applyFont="1" applyFill="1" applyBorder="1" applyAlignment="1" applyProtection="1">
      <alignment horizontal="center" vertical="center"/>
    </xf>
    <xf numFmtId="0" fontId="9" fillId="2" borderId="18" xfId="0" applyFont="1" applyFill="1" applyBorder="1"/>
    <xf numFmtId="0" fontId="0" fillId="2" borderId="17" xfId="0" applyFill="1" applyBorder="1"/>
    <xf numFmtId="0" fontId="0" fillId="2" borderId="16" xfId="0" applyFill="1" applyBorder="1"/>
    <xf numFmtId="0" fontId="9" fillId="2" borderId="13" xfId="0" applyFont="1" applyFill="1" applyBorder="1"/>
    <xf numFmtId="0" fontId="0" fillId="2" borderId="12" xfId="0" applyFill="1" applyBorder="1"/>
    <xf numFmtId="0" fontId="0" fillId="2" borderId="11" xfId="0" applyFill="1" applyBorder="1"/>
    <xf numFmtId="0" fontId="9" fillId="2" borderId="1" xfId="0" applyFont="1" applyFill="1" applyBorder="1" applyAlignment="1">
      <alignment horizontal="center" vertical="center" wrapText="1"/>
    </xf>
    <xf numFmtId="0" fontId="13" fillId="2" borderId="3" xfId="0" applyFont="1" applyFill="1" applyBorder="1" applyAlignment="1">
      <alignment horizontal="right"/>
    </xf>
    <xf numFmtId="0" fontId="13" fillId="2" borderId="2" xfId="0" applyFont="1" applyFill="1" applyBorder="1" applyAlignment="1">
      <alignment horizontal="right"/>
    </xf>
    <xf numFmtId="0" fontId="13" fillId="2" borderId="10" xfId="0" applyFont="1" applyFill="1" applyBorder="1" applyAlignment="1">
      <alignment horizontal="right"/>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165" fontId="11" fillId="10" borderId="2" xfId="0" applyNumberFormat="1" applyFont="1" applyFill="1" applyBorder="1"/>
    <xf numFmtId="166" fontId="11" fillId="10" borderId="2" xfId="0" applyNumberFormat="1" applyFont="1" applyFill="1" applyBorder="1"/>
    <xf numFmtId="167" fontId="11" fillId="10" borderId="2" xfId="0" applyNumberFormat="1" applyFont="1" applyFill="1" applyBorder="1"/>
    <xf numFmtId="0" fontId="13" fillId="10" borderId="2" xfId="0" applyFont="1" applyFill="1" applyBorder="1" applyAlignment="1">
      <alignment horizontal="center" vertical="center" wrapText="1"/>
    </xf>
    <xf numFmtId="17" fontId="11" fillId="11" borderId="8" xfId="0" quotePrefix="1" applyNumberFormat="1" applyFont="1" applyFill="1" applyBorder="1"/>
    <xf numFmtId="7" fontId="0" fillId="0" borderId="0" xfId="0" applyNumberFormat="1"/>
    <xf numFmtId="39" fontId="11" fillId="3" borderId="36" xfId="0" applyNumberFormat="1" applyFont="1" applyFill="1" applyBorder="1"/>
    <xf numFmtId="0" fontId="0" fillId="2" borderId="0" xfId="0" applyFill="1" applyBorder="1"/>
    <xf numFmtId="0" fontId="13" fillId="2" borderId="0" xfId="0" applyFont="1" applyFill="1" applyBorder="1" applyAlignment="1">
      <alignment horizontal="right"/>
    </xf>
    <xf numFmtId="0" fontId="13" fillId="2" borderId="37" xfId="0" applyFont="1" applyFill="1" applyBorder="1" applyAlignment="1">
      <alignment horizontal="right"/>
    </xf>
    <xf numFmtId="0" fontId="13" fillId="2" borderId="40" xfId="0" applyFont="1" applyFill="1" applyBorder="1" applyAlignment="1">
      <alignment horizontal="right"/>
    </xf>
    <xf numFmtId="0" fontId="13" fillId="2" borderId="37" xfId="0" applyFont="1" applyFill="1" applyBorder="1" applyAlignment="1">
      <alignment horizontal="right" vertical="center"/>
    </xf>
    <xf numFmtId="0" fontId="9" fillId="11" borderId="1" xfId="0" applyFont="1" applyFill="1" applyBorder="1" applyAlignment="1">
      <alignment horizontal="center" vertical="center"/>
    </xf>
    <xf numFmtId="0" fontId="13" fillId="2" borderId="19" xfId="0" applyFont="1" applyFill="1" applyBorder="1" applyAlignment="1">
      <alignment horizontal="center"/>
    </xf>
    <xf numFmtId="0" fontId="1" fillId="10" borderId="40" xfId="0" applyFont="1" applyFill="1" applyBorder="1" applyAlignment="1">
      <alignment horizontal="center"/>
    </xf>
    <xf numFmtId="7" fontId="11" fillId="10" borderId="2" xfId="0" applyNumberFormat="1" applyFont="1" applyFill="1" applyBorder="1"/>
    <xf numFmtId="7" fontId="9" fillId="10" borderId="2" xfId="0" applyNumberFormat="1" applyFont="1" applyFill="1" applyBorder="1"/>
    <xf numFmtId="0" fontId="9" fillId="10" borderId="2" xfId="0" applyFont="1" applyFill="1" applyBorder="1" applyAlignment="1">
      <alignment horizontal="center" vertical="center" wrapText="1"/>
    </xf>
    <xf numFmtId="0" fontId="28" fillId="10" borderId="37" xfId="0" applyFont="1" applyFill="1" applyBorder="1"/>
    <xf numFmtId="39" fontId="11" fillId="11" borderId="36" xfId="0" applyNumberFormat="1" applyFont="1" applyFill="1" applyBorder="1"/>
    <xf numFmtId="0" fontId="11" fillId="2" borderId="1" xfId="0" applyFont="1" applyFill="1" applyBorder="1" applyAlignment="1">
      <alignment horizontal="left" wrapText="1"/>
    </xf>
    <xf numFmtId="0" fontId="10" fillId="0" borderId="0" xfId="0" applyFont="1" applyAlignment="1">
      <alignment horizontal="left"/>
    </xf>
    <xf numFmtId="167" fontId="9" fillId="0" borderId="0" xfId="0" applyNumberFormat="1" applyFont="1"/>
    <xf numFmtId="0" fontId="16" fillId="0" borderId="47" xfId="0" applyFont="1" applyBorder="1" applyAlignment="1" applyProtection="1">
      <alignment horizontal="center" vertical="center"/>
    </xf>
    <xf numFmtId="0" fontId="16" fillId="0" borderId="48" xfId="0" applyFont="1" applyBorder="1" applyAlignment="1" applyProtection="1">
      <alignment horizontal="center" vertical="center"/>
    </xf>
    <xf numFmtId="0" fontId="16" fillId="0" borderId="49" xfId="0" applyFont="1" applyBorder="1" applyAlignment="1" applyProtection="1">
      <alignment horizontal="center" vertical="center"/>
    </xf>
    <xf numFmtId="0" fontId="16" fillId="0" borderId="49" xfId="0" applyFont="1" applyFill="1" applyBorder="1" applyAlignment="1" applyProtection="1">
      <alignment horizontal="center" vertical="center"/>
    </xf>
    <xf numFmtId="0" fontId="32" fillId="0" borderId="0" xfId="0" applyFont="1"/>
    <xf numFmtId="14" fontId="9" fillId="0" borderId="0" xfId="0" applyNumberFormat="1" applyFont="1"/>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7" fontId="11" fillId="10" borderId="3" xfId="0" applyNumberFormat="1" applyFont="1" applyFill="1" applyBorder="1"/>
    <xf numFmtId="0" fontId="21" fillId="7" borderId="34" xfId="0" applyFont="1" applyFill="1" applyBorder="1" applyAlignment="1" applyProtection="1">
      <alignment horizontal="center"/>
    </xf>
    <xf numFmtId="0" fontId="16" fillId="0" borderId="50"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7" fontId="9" fillId="10" borderId="3" xfId="0" applyNumberFormat="1" applyFont="1" applyFill="1" applyBorder="1"/>
    <xf numFmtId="0" fontId="10" fillId="0" borderId="51" xfId="0" applyFont="1" applyFill="1" applyBorder="1" applyAlignment="1">
      <alignment horizontal="center" vertical="center" wrapText="1"/>
    </xf>
    <xf numFmtId="7" fontId="11" fillId="0" borderId="0" xfId="0" applyNumberFormat="1" applyFont="1"/>
    <xf numFmtId="168" fontId="9" fillId="4" borderId="51" xfId="0" applyNumberFormat="1" applyFont="1" applyFill="1" applyBorder="1"/>
    <xf numFmtId="169" fontId="9" fillId="3" borderId="51" xfId="0" applyNumberFormat="1" applyFont="1" applyFill="1" applyBorder="1"/>
    <xf numFmtId="0" fontId="0" fillId="0" borderId="51" xfId="0" applyBorder="1"/>
    <xf numFmtId="0" fontId="0" fillId="0" borderId="51" xfId="0" applyBorder="1" applyAlignment="1">
      <alignment horizontal="right"/>
    </xf>
    <xf numFmtId="166" fontId="11" fillId="0" borderId="51" xfId="0" applyNumberFormat="1" applyFont="1" applyBorder="1"/>
    <xf numFmtId="0" fontId="11" fillId="0" borderId="51" xfId="0" applyFont="1" applyBorder="1"/>
    <xf numFmtId="0" fontId="13" fillId="3" borderId="51" xfId="0" applyFont="1" applyFill="1" applyBorder="1" applyAlignment="1">
      <alignment horizontal="center" vertical="center" wrapText="1"/>
    </xf>
    <xf numFmtId="0" fontId="20" fillId="0" borderId="0" xfId="1" applyFont="1" applyFill="1" applyBorder="1" applyAlignment="1" applyProtection="1">
      <alignment horizontal="center" vertical="center" wrapText="1"/>
    </xf>
    <xf numFmtId="7" fontId="11" fillId="3" borderId="51" xfId="0" applyNumberFormat="1" applyFont="1" applyFill="1" applyBorder="1" applyAlignment="1">
      <alignment horizontal="right"/>
    </xf>
    <xf numFmtId="169" fontId="11" fillId="3" borderId="51" xfId="0" applyNumberFormat="1" applyFont="1" applyFill="1" applyBorder="1" applyAlignment="1">
      <alignment horizontal="right"/>
    </xf>
    <xf numFmtId="39" fontId="11" fillId="10" borderId="2" xfId="0" applyNumberFormat="1" applyFont="1" applyFill="1" applyBorder="1"/>
    <xf numFmtId="3" fontId="11" fillId="10" borderId="2" xfId="0" applyNumberFormat="1" applyFont="1" applyFill="1" applyBorder="1"/>
    <xf numFmtId="0" fontId="24" fillId="0" borderId="0" xfId="1" applyFont="1" applyBorder="1" applyAlignment="1" applyProtection="1">
      <alignment horizontal="center" vertical="center" wrapText="1"/>
    </xf>
    <xf numFmtId="0" fontId="13" fillId="0" borderId="0" xfId="0" applyFont="1" applyAlignment="1">
      <alignment horizontal="right"/>
    </xf>
    <xf numFmtId="0" fontId="11" fillId="0" borderId="0" xfId="0" applyFont="1" applyBorder="1"/>
    <xf numFmtId="0" fontId="11" fillId="0" borderId="14" xfId="0" applyFont="1" applyFill="1" applyBorder="1"/>
    <xf numFmtId="170" fontId="11" fillId="3" borderId="51" xfId="0" applyNumberFormat="1" applyFont="1" applyFill="1" applyBorder="1"/>
    <xf numFmtId="170" fontId="11" fillId="10" borderId="52" xfId="0" applyNumberFormat="1" applyFont="1" applyFill="1" applyBorder="1"/>
    <xf numFmtId="0" fontId="11" fillId="3" borderId="10" xfId="0" applyFont="1" applyFill="1" applyBorder="1"/>
    <xf numFmtId="0" fontId="11" fillId="10" borderId="10" xfId="0" applyFont="1" applyFill="1" applyBorder="1"/>
    <xf numFmtId="7" fontId="13" fillId="3" borderId="54" xfId="0" applyNumberFormat="1" applyFont="1" applyFill="1" applyBorder="1"/>
    <xf numFmtId="7" fontId="13" fillId="10" borderId="53" xfId="0" applyNumberFormat="1" applyFont="1" applyFill="1" applyBorder="1"/>
    <xf numFmtId="14" fontId="0" fillId="0" borderId="0" xfId="0" applyNumberFormat="1"/>
    <xf numFmtId="171" fontId="0" fillId="0" borderId="0" xfId="0" applyNumberFormat="1"/>
    <xf numFmtId="0" fontId="0" fillId="0" borderId="0" xfId="0" quotePrefix="1" applyBorder="1" applyAlignment="1"/>
    <xf numFmtId="0" fontId="13" fillId="3" borderId="2" xfId="0" applyFont="1" applyFill="1" applyBorder="1" applyAlignment="1">
      <alignment horizontal="center"/>
    </xf>
    <xf numFmtId="0" fontId="11" fillId="0" borderId="20" xfId="0" applyFont="1" applyBorder="1" applyAlignment="1">
      <alignment horizontal="center" vertical="center"/>
    </xf>
    <xf numFmtId="0" fontId="0" fillId="0" borderId="0" xfId="0" applyFont="1" applyBorder="1"/>
    <xf numFmtId="0" fontId="0" fillId="0" borderId="0" xfId="0" applyBorder="1" applyAlignment="1">
      <alignment horizontal="center"/>
    </xf>
    <xf numFmtId="0" fontId="1" fillId="0" borderId="0" xfId="0" applyFont="1" applyFill="1" applyBorder="1" applyAlignment="1"/>
    <xf numFmtId="0" fontId="13" fillId="3" borderId="40" xfId="0" applyFont="1" applyFill="1" applyBorder="1" applyAlignment="1">
      <alignment horizontal="center" vertical="center"/>
    </xf>
    <xf numFmtId="0" fontId="11" fillId="3" borderId="40" xfId="0" applyFont="1" applyFill="1" applyBorder="1" applyAlignment="1">
      <alignment horizontal="right"/>
    </xf>
    <xf numFmtId="0" fontId="1" fillId="11" borderId="14" xfId="0" applyFont="1" applyFill="1" applyBorder="1" applyAlignment="1">
      <alignment horizontal="center"/>
    </xf>
    <xf numFmtId="0" fontId="1" fillId="3" borderId="40" xfId="0" applyFont="1" applyFill="1" applyBorder="1" applyAlignment="1">
      <alignment horizontal="center"/>
    </xf>
    <xf numFmtId="0" fontId="16" fillId="0" borderId="33"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8" borderId="55" xfId="0" applyFont="1" applyFill="1" applyBorder="1" applyAlignment="1" applyProtection="1">
      <alignment horizontal="center" vertical="center"/>
    </xf>
    <xf numFmtId="0" fontId="25" fillId="5" borderId="6" xfId="1" applyFont="1" applyFill="1" applyBorder="1" applyAlignment="1" applyProtection="1">
      <alignment horizontal="center" vertical="center" wrapText="1"/>
    </xf>
    <xf numFmtId="0" fontId="26" fillId="5" borderId="5"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3" fillId="6" borderId="6" xfId="1" applyFont="1" applyFill="1" applyBorder="1" applyAlignment="1" applyProtection="1">
      <alignment horizontal="center" vertical="center" wrapText="1"/>
    </xf>
    <xf numFmtId="0" fontId="23" fillId="6" borderId="5" xfId="1" applyFont="1" applyFill="1" applyBorder="1" applyAlignment="1" applyProtection="1">
      <alignment horizontal="center" vertical="center" wrapText="1"/>
    </xf>
    <xf numFmtId="0" fontId="23" fillId="6" borderId="4" xfId="1" applyFont="1" applyFill="1" applyBorder="1" applyAlignment="1" applyProtection="1">
      <alignment horizontal="center" vertical="center" wrapText="1"/>
    </xf>
    <xf numFmtId="0" fontId="10" fillId="10" borderId="6"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 fillId="10" borderId="5" xfId="0" applyFont="1" applyFill="1" applyBorder="1" applyAlignment="1">
      <alignment wrapText="1"/>
    </xf>
    <xf numFmtId="0" fontId="1" fillId="10" borderId="4" xfId="0" applyFont="1" applyFill="1" applyBorder="1" applyAlignment="1">
      <alignment wrapText="1"/>
    </xf>
    <xf numFmtId="0" fontId="9" fillId="3" borderId="8" xfId="0" applyFont="1" applyFill="1" applyBorder="1" applyAlignment="1">
      <alignment wrapText="1"/>
    </xf>
    <xf numFmtId="0" fontId="0" fillId="3" borderId="9" xfId="0" applyFill="1" applyBorder="1" applyAlignment="1">
      <alignment wrapText="1"/>
    </xf>
    <xf numFmtId="0" fontId="12" fillId="3" borderId="6"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164" fontId="9" fillId="5" borderId="8" xfId="0" applyNumberFormat="1" applyFont="1" applyFill="1" applyBorder="1" applyAlignment="1">
      <alignment wrapText="1"/>
    </xf>
    <xf numFmtId="0" fontId="0" fillId="5" borderId="9" xfId="0" applyFill="1" applyBorder="1" applyAlignment="1">
      <alignment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0" borderId="5" xfId="0" applyFont="1" applyBorder="1" applyAlignment="1">
      <alignment wrapText="1"/>
    </xf>
    <xf numFmtId="0" fontId="1" fillId="0" borderId="4" xfId="0" applyFont="1" applyBorder="1" applyAlignment="1">
      <alignment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10" borderId="42" xfId="0" applyFont="1" applyFill="1" applyBorder="1" applyAlignment="1">
      <alignment horizontal="left" wrapText="1"/>
    </xf>
    <xf numFmtId="0" fontId="0" fillId="10" borderId="43" xfId="0" applyFill="1" applyBorder="1" applyAlignment="1">
      <alignment horizontal="left" wrapText="1"/>
    </xf>
    <xf numFmtId="0" fontId="0" fillId="10" borderId="44" xfId="0" applyFill="1" applyBorder="1" applyAlignment="1">
      <alignment horizontal="left" wrapText="1"/>
    </xf>
    <xf numFmtId="0" fontId="9" fillId="3" borderId="42" xfId="0" applyFont="1" applyFill="1" applyBorder="1" applyAlignment="1">
      <alignment wrapText="1"/>
    </xf>
    <xf numFmtId="0" fontId="0" fillId="3" borderId="43" xfId="0" applyFill="1" applyBorder="1" applyAlignment="1">
      <alignment wrapText="1"/>
    </xf>
    <xf numFmtId="0" fontId="0" fillId="0" borderId="44" xfId="0" applyBorder="1" applyAlignment="1">
      <alignment wrapText="1"/>
    </xf>
    <xf numFmtId="0" fontId="26" fillId="0" borderId="5" xfId="0" applyFont="1" applyBorder="1" applyAlignment="1">
      <alignment wrapText="1"/>
    </xf>
    <xf numFmtId="0" fontId="26" fillId="0" borderId="4" xfId="0" applyFont="1" applyBorder="1" applyAlignment="1">
      <alignment wrapText="1"/>
    </xf>
    <xf numFmtId="0" fontId="11" fillId="11" borderId="2" xfId="0" applyFont="1" applyFill="1" applyBorder="1" applyAlignment="1">
      <alignment horizontal="center" vertical="center" wrapText="1"/>
    </xf>
    <xf numFmtId="0" fontId="11" fillId="0" borderId="18" xfId="0" applyFont="1" applyBorder="1" applyAlignment="1">
      <alignment wrapText="1"/>
    </xf>
    <xf numFmtId="0" fontId="11" fillId="0" borderId="17" xfId="0" applyFont="1" applyBorder="1" applyAlignment="1">
      <alignment wrapText="1"/>
    </xf>
    <xf numFmtId="0" fontId="11" fillId="0" borderId="16" xfId="0" applyFont="1" applyBorder="1" applyAlignment="1">
      <alignment wrapText="1"/>
    </xf>
    <xf numFmtId="0" fontId="11" fillId="0" borderId="15" xfId="0" applyFont="1" applyBorder="1" applyAlignment="1">
      <alignment wrapText="1"/>
    </xf>
    <xf numFmtId="0" fontId="11" fillId="0" borderId="0" xfId="0" applyFont="1" applyBorder="1" applyAlignment="1">
      <alignment wrapText="1"/>
    </xf>
    <xf numFmtId="0" fontId="11" fillId="0" borderId="14" xfId="0" applyFont="1" applyBorder="1" applyAlignment="1">
      <alignment wrapText="1"/>
    </xf>
    <xf numFmtId="0" fontId="11" fillId="0" borderId="13" xfId="0" applyFont="1" applyBorder="1" applyAlignment="1">
      <alignment wrapText="1"/>
    </xf>
    <xf numFmtId="0" fontId="11" fillId="0" borderId="12" xfId="0" applyFont="1" applyBorder="1" applyAlignment="1">
      <alignment wrapText="1"/>
    </xf>
    <xf numFmtId="0" fontId="11" fillId="0" borderId="11" xfId="0" applyFont="1" applyBorder="1" applyAlignment="1">
      <alignment wrapText="1"/>
    </xf>
    <xf numFmtId="0" fontId="11" fillId="5" borderId="0"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20" fillId="5" borderId="6" xfId="1" applyFont="1" applyFill="1" applyBorder="1" applyAlignment="1" applyProtection="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24" fillId="5" borderId="18" xfId="1" applyFont="1" applyFill="1" applyBorder="1" applyAlignment="1" applyProtection="1">
      <alignment horizontal="center" vertical="center" wrapText="1"/>
    </xf>
    <xf numFmtId="0" fontId="24" fillId="0" borderId="17" xfId="1" applyFont="1" applyBorder="1" applyAlignment="1" applyProtection="1">
      <alignment horizontal="center" vertical="center" wrapText="1"/>
    </xf>
    <xf numFmtId="0" fontId="24" fillId="0" borderId="16" xfId="1" applyFont="1" applyBorder="1" applyAlignment="1" applyProtection="1">
      <alignment horizontal="center" vertical="center" wrapText="1"/>
    </xf>
    <xf numFmtId="0" fontId="24" fillId="0" borderId="13" xfId="1" applyFont="1" applyBorder="1" applyAlignment="1" applyProtection="1">
      <alignment horizontal="center" vertical="center" wrapText="1"/>
    </xf>
    <xf numFmtId="0" fontId="24" fillId="0" borderId="12" xfId="1" applyFont="1" applyBorder="1" applyAlignment="1" applyProtection="1">
      <alignment horizontal="center" vertical="center" wrapText="1"/>
    </xf>
    <xf numFmtId="0" fontId="24" fillId="0" borderId="11" xfId="1" applyFont="1" applyBorder="1" applyAlignment="1" applyProtection="1">
      <alignment horizontal="center" vertical="center" wrapText="1"/>
    </xf>
    <xf numFmtId="0" fontId="11" fillId="5" borderId="36"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23" xfId="0" applyBorder="1" applyAlignment="1">
      <alignment horizontal="center" vertical="center" wrapText="1"/>
    </xf>
    <xf numFmtId="0" fontId="0" fillId="0" borderId="46" xfId="0" applyBorder="1" applyAlignment="1">
      <alignment horizontal="center" vertical="center" wrapText="1"/>
    </xf>
    <xf numFmtId="0" fontId="25" fillId="5" borderId="18" xfId="1" applyFont="1" applyFill="1" applyBorder="1" applyAlignment="1" applyProtection="1">
      <alignment horizontal="center" vertical="center" wrapText="1"/>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164" fontId="11" fillId="5" borderId="8" xfId="0" applyNumberFormat="1" applyFont="1" applyFill="1" applyBorder="1" applyAlignment="1">
      <alignment wrapText="1"/>
    </xf>
    <xf numFmtId="0" fontId="11" fillId="5" borderId="41" xfId="0" applyFont="1" applyFill="1" applyBorder="1" applyAlignment="1">
      <alignment wrapText="1"/>
    </xf>
    <xf numFmtId="0" fontId="14" fillId="2" borderId="6"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wrapText="1"/>
    </xf>
    <xf numFmtId="0" fontId="11" fillId="3" borderId="42" xfId="0" applyFont="1" applyFill="1" applyBorder="1" applyAlignment="1">
      <alignment wrapText="1"/>
    </xf>
    <xf numFmtId="0" fontId="11" fillId="3" borderId="43" xfId="0" applyFont="1" applyFill="1" applyBorder="1" applyAlignment="1">
      <alignment wrapText="1"/>
    </xf>
    <xf numFmtId="0" fontId="11" fillId="3" borderId="42" xfId="0" applyFont="1" applyFill="1" applyBorder="1" applyAlignment="1">
      <alignment horizontal="left" wrapText="1"/>
    </xf>
    <xf numFmtId="0" fontId="11" fillId="3" borderId="43" xfId="0" applyFont="1" applyFill="1" applyBorder="1" applyAlignment="1">
      <alignment horizontal="left" wrapText="1"/>
    </xf>
    <xf numFmtId="0" fontId="0" fillId="0" borderId="43" xfId="0" applyBorder="1" applyAlignment="1">
      <alignment horizontal="left" wrapText="1"/>
    </xf>
    <xf numFmtId="0" fontId="0" fillId="0" borderId="44" xfId="0" applyBorder="1" applyAlignment="1">
      <alignment horizontal="left" wrapText="1"/>
    </xf>
    <xf numFmtId="0" fontId="11" fillId="10" borderId="42" xfId="0" applyFont="1" applyFill="1" applyBorder="1" applyAlignment="1">
      <alignment horizontal="left" wrapText="1"/>
    </xf>
    <xf numFmtId="0" fontId="11" fillId="10" borderId="43" xfId="0" applyFont="1" applyFill="1" applyBorder="1" applyAlignment="1">
      <alignment horizontal="left" wrapText="1"/>
    </xf>
    <xf numFmtId="0" fontId="13" fillId="11" borderId="7"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5" xfId="0" applyBorder="1" applyAlignment="1">
      <alignment wrapText="1"/>
    </xf>
    <xf numFmtId="0" fontId="0" fillId="0" borderId="4" xfId="0" applyBorder="1" applyAlignment="1">
      <alignment wrapText="1"/>
    </xf>
    <xf numFmtId="0" fontId="0" fillId="0" borderId="18" xfId="0" applyFill="1" applyBorder="1" applyAlignment="1">
      <alignment wrapText="1"/>
    </xf>
    <xf numFmtId="0" fontId="0" fillId="0" borderId="17" xfId="0" applyBorder="1" applyAlignment="1">
      <alignment wrapText="1"/>
    </xf>
    <xf numFmtId="0" fontId="0" fillId="0" borderId="16" xfId="0" applyBorder="1" applyAlignment="1">
      <alignment wrapText="1"/>
    </xf>
    <xf numFmtId="0" fontId="0" fillId="0" borderId="15"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3" xfId="0" applyBorder="1" applyAlignment="1">
      <alignment wrapText="1"/>
    </xf>
    <xf numFmtId="0" fontId="0" fillId="0" borderId="12" xfId="0" applyBorder="1" applyAlignment="1">
      <alignment wrapText="1"/>
    </xf>
    <xf numFmtId="0" fontId="0" fillId="0" borderId="11" xfId="0" applyBorder="1" applyAlignment="1">
      <alignment wrapText="1"/>
    </xf>
    <xf numFmtId="0" fontId="13" fillId="5" borderId="18"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2" borderId="24"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2" borderId="5" xfId="0" applyFont="1" applyFill="1" applyBorder="1" applyAlignment="1">
      <alignment wrapText="1"/>
    </xf>
    <xf numFmtId="0" fontId="1" fillId="2" borderId="4" xfId="0" applyFont="1" applyFill="1" applyBorder="1" applyAlignment="1">
      <alignment wrapText="1"/>
    </xf>
    <xf numFmtId="0" fontId="11" fillId="11" borderId="36"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11" borderId="2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0" fillId="0" borderId="17" xfId="0" applyBorder="1" applyAlignment="1">
      <alignment horizontal="center" wrapText="1"/>
    </xf>
    <xf numFmtId="0" fontId="0" fillId="0" borderId="16" xfId="0" applyBorder="1" applyAlignment="1">
      <alignment horizontal="center" wrapText="1"/>
    </xf>
    <xf numFmtId="0" fontId="0" fillId="3" borderId="17" xfId="0" applyFill="1" applyBorder="1" applyAlignment="1">
      <alignment horizontal="center" vertical="center" wrapText="1"/>
    </xf>
    <xf numFmtId="0" fontId="0" fillId="0" borderId="16" xfId="0" applyBorder="1" applyAlignment="1">
      <alignment horizontal="center" vertical="center" wrapText="1"/>
    </xf>
    <xf numFmtId="0" fontId="11" fillId="2" borderId="6" xfId="0" applyFont="1" applyFill="1" applyBorder="1" applyAlignment="1">
      <alignment horizontal="left" wrapText="1"/>
    </xf>
    <xf numFmtId="0" fontId="11" fillId="2" borderId="4" xfId="0" applyFont="1" applyFill="1" applyBorder="1" applyAlignment="1">
      <alignment horizontal="left" wrapText="1"/>
    </xf>
    <xf numFmtId="0" fontId="10" fillId="2"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 fillId="0" borderId="5" xfId="0" applyFont="1" applyBorder="1" applyAlignment="1">
      <alignment horizontal="center" wrapText="1"/>
    </xf>
    <xf numFmtId="0" fontId="1" fillId="0" borderId="4" xfId="0" applyFont="1" applyBorder="1" applyAlignment="1">
      <alignment horizontal="center" wrapText="1"/>
    </xf>
    <xf numFmtId="0" fontId="11" fillId="3" borderId="36" xfId="0" applyFont="1" applyFill="1" applyBorder="1" applyAlignment="1">
      <alignment wrapText="1"/>
    </xf>
    <xf numFmtId="0" fontId="0" fillId="0" borderId="22" xfId="0" applyBorder="1" applyAlignment="1">
      <alignment wrapText="1"/>
    </xf>
    <xf numFmtId="0" fontId="11" fillId="10" borderId="37" xfId="0" applyFont="1" applyFill="1" applyBorder="1" applyAlignment="1">
      <alignment wrapText="1"/>
    </xf>
    <xf numFmtId="0" fontId="0" fillId="10" borderId="37" xfId="0" applyFill="1" applyBorder="1" applyAlignment="1">
      <alignment wrapText="1"/>
    </xf>
    <xf numFmtId="0" fontId="11" fillId="3" borderId="37" xfId="0" applyFont="1" applyFill="1" applyBorder="1" applyAlignment="1">
      <alignment wrapText="1"/>
    </xf>
    <xf numFmtId="0" fontId="0" fillId="3" borderId="37" xfId="0" applyFill="1" applyBorder="1" applyAlignment="1">
      <alignment wrapText="1"/>
    </xf>
    <xf numFmtId="0" fontId="12" fillId="2" borderId="6" xfId="0" applyFont="1" applyFill="1" applyBorder="1" applyAlignment="1">
      <alignment horizontal="center"/>
    </xf>
    <xf numFmtId="0" fontId="12" fillId="2" borderId="5" xfId="0" applyFont="1" applyFill="1" applyBorder="1" applyAlignment="1">
      <alignment horizontal="center"/>
    </xf>
    <xf numFmtId="0" fontId="12" fillId="2" borderId="4" xfId="0" applyFont="1" applyFill="1" applyBorder="1" applyAlignment="1">
      <alignment horizontal="center"/>
    </xf>
    <xf numFmtId="0" fontId="26" fillId="0" borderId="17" xfId="0" applyFont="1" applyBorder="1" applyAlignment="1">
      <alignment wrapText="1"/>
    </xf>
    <xf numFmtId="0" fontId="26" fillId="0" borderId="16" xfId="0" applyFont="1" applyBorder="1" applyAlignment="1">
      <alignment wrapText="1"/>
    </xf>
    <xf numFmtId="0" fontId="26" fillId="0" borderId="13" xfId="0" applyFont="1" applyBorder="1" applyAlignment="1">
      <alignment wrapText="1"/>
    </xf>
    <xf numFmtId="0" fontId="26" fillId="0" borderId="12" xfId="0" applyFont="1" applyBorder="1" applyAlignment="1">
      <alignment wrapText="1"/>
    </xf>
    <xf numFmtId="0" fontId="26" fillId="0" borderId="11" xfId="0" applyFont="1" applyBorder="1" applyAlignment="1">
      <alignment wrapText="1"/>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3" fillId="5" borderId="18" xfId="1" applyFont="1" applyFill="1" applyBorder="1" applyAlignment="1" applyProtection="1">
      <alignment horizontal="center" vertical="center" wrapText="1"/>
    </xf>
    <xf numFmtId="0" fontId="33" fillId="5" borderId="17" xfId="1" applyFont="1" applyFill="1" applyBorder="1" applyAlignment="1" applyProtection="1">
      <alignment horizontal="center" vertical="center" wrapText="1"/>
    </xf>
    <xf numFmtId="0" fontId="33" fillId="5" borderId="16" xfId="1" applyFont="1" applyFill="1" applyBorder="1" applyAlignment="1" applyProtection="1">
      <alignment horizontal="center" vertical="center" wrapText="1"/>
    </xf>
    <xf numFmtId="0" fontId="33" fillId="5" borderId="15" xfId="1" applyFont="1" applyFill="1" applyBorder="1" applyAlignment="1" applyProtection="1">
      <alignment horizontal="center" vertical="center" wrapText="1"/>
    </xf>
    <xf numFmtId="0" fontId="33" fillId="5" borderId="0" xfId="1" applyFont="1" applyFill="1" applyBorder="1" applyAlignment="1" applyProtection="1">
      <alignment horizontal="center" vertical="center" wrapText="1"/>
    </xf>
    <xf numFmtId="0" fontId="33" fillId="5" borderId="14" xfId="1" applyFont="1" applyFill="1" applyBorder="1" applyAlignment="1" applyProtection="1">
      <alignment horizontal="center" vertical="center" wrapText="1"/>
    </xf>
    <xf numFmtId="0" fontId="33" fillId="5" borderId="13" xfId="1" applyFont="1" applyFill="1" applyBorder="1" applyAlignment="1" applyProtection="1">
      <alignment horizontal="center" vertical="center" wrapText="1"/>
    </xf>
    <xf numFmtId="0" fontId="33" fillId="5" borderId="12" xfId="1" applyFont="1" applyFill="1" applyBorder="1" applyAlignment="1" applyProtection="1">
      <alignment horizontal="center" vertical="center" wrapText="1"/>
    </xf>
    <xf numFmtId="0" fontId="33" fillId="5" borderId="11" xfId="1"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B18E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x Salary'!A1"/><Relationship Id="rId7"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acts!A1"/><Relationship Id="rId6" Type="http://schemas.openxmlformats.org/officeDocument/2006/relationships/hyperlink" Target="#'Summer Session-Open'!A1"/><Relationship Id="rId5" Type="http://schemas.openxmlformats.org/officeDocument/2006/relationships/hyperlink" Target="#'Summer Session Payroll Calendar'!A1"/><Relationship Id="rId4" Type="http://schemas.openxmlformats.org/officeDocument/2006/relationships/hyperlink" Target="#'Summer Session'!A1"/></Relationships>
</file>

<file path=xl/drawings/_rels/drawing3.xml.rels><?xml version="1.0" encoding="UTF-8" standalone="yes"?>
<Relationships xmlns="http://schemas.openxmlformats.org/package/2006/relationships"><Relationship Id="rId2" Type="http://schemas.openxmlformats.org/officeDocument/2006/relationships/hyperlink" Target="#'Summer Session-Open'!A1"/><Relationship Id="rId1" Type="http://schemas.openxmlformats.org/officeDocument/2006/relationships/hyperlink" Target="#'Summer Session'!A1"/></Relationships>
</file>

<file path=xl/drawings/_rels/drawing4.xml.rels><?xml version="1.0" encoding="UTF-8" standalone="yes"?>
<Relationships xmlns="http://schemas.openxmlformats.org/package/2006/relationships"><Relationship Id="rId1" Type="http://schemas.openxmlformats.org/officeDocument/2006/relationships/hyperlink" Target="#'Summer Session-Open'!A1"/></Relationships>
</file>

<file path=xl/drawings/_rels/drawing5.xml.rels><?xml version="1.0" encoding="UTF-8" standalone="yes"?>
<Relationships xmlns="http://schemas.openxmlformats.org/package/2006/relationships"><Relationship Id="rId1" Type="http://schemas.openxmlformats.org/officeDocument/2006/relationships/hyperlink" Target="#'Summer Session'!A1"/></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76200</xdr:colOff>
      <xdr:row>21</xdr:row>
      <xdr:rowOff>276223</xdr:rowOff>
    </xdr:from>
    <xdr:to>
      <xdr:col>9</xdr:col>
      <xdr:colOff>533400</xdr:colOff>
      <xdr:row>22</xdr:row>
      <xdr:rowOff>308608</xdr:rowOff>
    </xdr:to>
    <xdr:sp macro="" textlink="">
      <xdr:nvSpPr>
        <xdr:cNvPr id="8" name="Flowchart: Terminator 7">
          <a:hlinkClick xmlns:r="http://schemas.openxmlformats.org/officeDocument/2006/relationships" r:id="rId1"/>
        </xdr:cNvPr>
        <xdr:cNvSpPr/>
      </xdr:nvSpPr>
      <xdr:spPr>
        <a:xfrm>
          <a:off x="3876675" y="5734048"/>
          <a:ext cx="2286000" cy="36576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EPAF Questions?</a:t>
          </a:r>
        </a:p>
      </xdr:txBody>
    </xdr:sp>
    <xdr:clientData/>
  </xdr:twoCellAnchor>
  <xdr:twoCellAnchor editAs="oneCell">
    <xdr:from>
      <xdr:col>0</xdr:col>
      <xdr:colOff>19050</xdr:colOff>
      <xdr:row>0</xdr:row>
      <xdr:rowOff>0</xdr:rowOff>
    </xdr:from>
    <xdr:to>
      <xdr:col>5</xdr:col>
      <xdr:colOff>304800</xdr:colOff>
      <xdr:row>4</xdr:row>
      <xdr:rowOff>7327</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0"/>
          <a:ext cx="3333750" cy="769327"/>
        </a:xfrm>
        <a:prstGeom prst="rect">
          <a:avLst/>
        </a:prstGeom>
      </xdr:spPr>
    </xdr:pic>
    <xdr:clientData/>
  </xdr:twoCellAnchor>
  <xdr:twoCellAnchor>
    <xdr:from>
      <xdr:col>6</xdr:col>
      <xdr:colOff>47623</xdr:colOff>
      <xdr:row>13</xdr:row>
      <xdr:rowOff>104774</xdr:rowOff>
    </xdr:from>
    <xdr:to>
      <xdr:col>11</xdr:col>
      <xdr:colOff>523875</xdr:colOff>
      <xdr:row>14</xdr:row>
      <xdr:rowOff>137159</xdr:rowOff>
    </xdr:to>
    <xdr:sp macro="" textlink="">
      <xdr:nvSpPr>
        <xdr:cNvPr id="11" name="Flowchart: Terminator 10">
          <a:hlinkClick xmlns:r="http://schemas.openxmlformats.org/officeDocument/2006/relationships" r:id="rId3"/>
        </xdr:cNvPr>
        <xdr:cNvSpPr/>
      </xdr:nvSpPr>
      <xdr:spPr>
        <a:xfrm>
          <a:off x="3848098" y="2895599"/>
          <a:ext cx="3524252" cy="36576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#1 </a:t>
          </a:r>
          <a:r>
            <a:rPr lang="en-US" sz="2000">
              <a:latin typeface="Calibri" panose="020F0502020204030204" pitchFamily="34" charset="0"/>
            </a:rPr>
            <a:t>→ </a:t>
          </a:r>
          <a:r>
            <a:rPr lang="en-US" sz="2000"/>
            <a:t>Max Salary Calculation</a:t>
          </a:r>
        </a:p>
      </xdr:txBody>
    </xdr:sp>
    <xdr:clientData/>
  </xdr:twoCellAnchor>
  <xdr:twoCellAnchor>
    <xdr:from>
      <xdr:col>6</xdr:col>
      <xdr:colOff>38099</xdr:colOff>
      <xdr:row>15</xdr:row>
      <xdr:rowOff>171450</xdr:rowOff>
    </xdr:from>
    <xdr:to>
      <xdr:col>15</xdr:col>
      <xdr:colOff>0</xdr:colOff>
      <xdr:row>16</xdr:row>
      <xdr:rowOff>295275</xdr:rowOff>
    </xdr:to>
    <xdr:sp macro="" textlink="">
      <xdr:nvSpPr>
        <xdr:cNvPr id="12" name="Flowchart: Terminator 11">
          <a:hlinkClick xmlns:r="http://schemas.openxmlformats.org/officeDocument/2006/relationships" r:id="rId4"/>
        </xdr:cNvPr>
        <xdr:cNvSpPr/>
      </xdr:nvSpPr>
      <xdr:spPr>
        <a:xfrm>
          <a:off x="3838574" y="3629025"/>
          <a:ext cx="5448301"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#2 </a:t>
          </a:r>
          <a:r>
            <a:rPr lang="en-US" sz="2000">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2000"/>
            <a:t>Option</a:t>
          </a:r>
          <a:r>
            <a:rPr lang="en-US" sz="2000" baseline="0"/>
            <a:t> A = Lump Sum.   </a:t>
          </a:r>
          <a:r>
            <a:rPr lang="en-US" sz="2000"/>
            <a:t>$,$$$ / Session</a:t>
          </a:r>
        </a:p>
      </xdr:txBody>
    </xdr:sp>
    <xdr:clientData/>
  </xdr:twoCellAnchor>
  <xdr:twoCellAnchor>
    <xdr:from>
      <xdr:col>6</xdr:col>
      <xdr:colOff>85725</xdr:colOff>
      <xdr:row>19</xdr:row>
      <xdr:rowOff>304800</xdr:rowOff>
    </xdr:from>
    <xdr:to>
      <xdr:col>13</xdr:col>
      <xdr:colOff>180975</xdr:colOff>
      <xdr:row>21</xdr:row>
      <xdr:rowOff>3810</xdr:rowOff>
    </xdr:to>
    <xdr:sp macro="" textlink="">
      <xdr:nvSpPr>
        <xdr:cNvPr id="13" name="Flowchart: Terminator 12">
          <a:hlinkClick xmlns:r="http://schemas.openxmlformats.org/officeDocument/2006/relationships" r:id="rId5"/>
        </xdr:cNvPr>
        <xdr:cNvSpPr/>
      </xdr:nvSpPr>
      <xdr:spPr>
        <a:xfrm>
          <a:off x="3886200" y="5095875"/>
          <a:ext cx="4362450" cy="36576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baseline="0"/>
            <a:t>Summer Session - Payroll Calendar</a:t>
          </a:r>
          <a:endParaRPr lang="en-US" sz="2000"/>
        </a:p>
      </xdr:txBody>
    </xdr:sp>
    <xdr:clientData/>
  </xdr:twoCellAnchor>
  <xdr:twoCellAnchor>
    <xdr:from>
      <xdr:col>6</xdr:col>
      <xdr:colOff>66673</xdr:colOff>
      <xdr:row>17</xdr:row>
      <xdr:rowOff>219073</xdr:rowOff>
    </xdr:from>
    <xdr:to>
      <xdr:col>12</xdr:col>
      <xdr:colOff>161925</xdr:colOff>
      <xdr:row>19</xdr:row>
      <xdr:rowOff>9523</xdr:rowOff>
    </xdr:to>
    <xdr:sp macro="" textlink="">
      <xdr:nvSpPr>
        <xdr:cNvPr id="14" name="Flowchart: Terminator 13">
          <a:hlinkClick xmlns:r="http://schemas.openxmlformats.org/officeDocument/2006/relationships" r:id="rId6"/>
        </xdr:cNvPr>
        <xdr:cNvSpPr/>
      </xdr:nvSpPr>
      <xdr:spPr>
        <a:xfrm>
          <a:off x="3867148" y="4343398"/>
          <a:ext cx="3752852"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solidFill>
                <a:schemeClr val="dk1"/>
              </a:solidFill>
              <a:effectLst/>
              <a:latin typeface="+mn-lt"/>
              <a:ea typeface="+mn-ea"/>
              <a:cs typeface="+mn-cs"/>
            </a:rPr>
            <a:t>#2 → </a:t>
          </a:r>
          <a:r>
            <a:rPr lang="en-US" sz="2000"/>
            <a:t>Option B = Open Ended</a:t>
          </a:r>
        </a:p>
      </xdr:txBody>
    </xdr:sp>
    <xdr:clientData/>
  </xdr:twoCellAnchor>
  <xdr:twoCellAnchor>
    <xdr:from>
      <xdr:col>0</xdr:col>
      <xdr:colOff>85725</xdr:colOff>
      <xdr:row>20</xdr:row>
      <xdr:rowOff>300990</xdr:rowOff>
    </xdr:from>
    <xdr:to>
      <xdr:col>4</xdr:col>
      <xdr:colOff>57150</xdr:colOff>
      <xdr:row>22</xdr:row>
      <xdr:rowOff>91440</xdr:rowOff>
    </xdr:to>
    <xdr:sp macro="" textlink="">
      <xdr:nvSpPr>
        <xdr:cNvPr id="15" name="Flowchart: Terminator 14"/>
        <xdr:cNvSpPr/>
      </xdr:nvSpPr>
      <xdr:spPr>
        <a:xfrm>
          <a:off x="85725" y="5425440"/>
          <a:ext cx="2409825" cy="457200"/>
        </a:xfrm>
        <a:prstGeom prst="flowChartTerminator">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2000"/>
            <a:t>Other Information</a:t>
          </a:r>
        </a:p>
      </xdr:txBody>
    </xdr:sp>
    <xdr:clientData/>
  </xdr:twoCellAnchor>
  <xdr:twoCellAnchor>
    <xdr:from>
      <xdr:col>4</xdr:col>
      <xdr:colOff>57150</xdr:colOff>
      <xdr:row>20</xdr:row>
      <xdr:rowOff>154305</xdr:rowOff>
    </xdr:from>
    <xdr:to>
      <xdr:col>6</xdr:col>
      <xdr:colOff>85725</xdr:colOff>
      <xdr:row>21</xdr:row>
      <xdr:rowOff>196215</xdr:rowOff>
    </xdr:to>
    <xdr:cxnSp macro="">
      <xdr:nvCxnSpPr>
        <xdr:cNvPr id="18" name="Curved Connector 14"/>
        <xdr:cNvCxnSpPr>
          <a:stCxn id="15" idx="3"/>
          <a:endCxn id="13" idx="1"/>
        </xdr:cNvCxnSpPr>
      </xdr:nvCxnSpPr>
      <xdr:spPr>
        <a:xfrm flipV="1">
          <a:off x="2495550" y="5278755"/>
          <a:ext cx="1390650" cy="375285"/>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400051</xdr:colOff>
      <xdr:row>13</xdr:row>
      <xdr:rowOff>287654</xdr:rowOff>
    </xdr:from>
    <xdr:to>
      <xdr:col>6</xdr:col>
      <xdr:colOff>47623</xdr:colOff>
      <xdr:row>13</xdr:row>
      <xdr:rowOff>291465</xdr:rowOff>
    </xdr:to>
    <xdr:cxnSp macro="">
      <xdr:nvCxnSpPr>
        <xdr:cNvPr id="19" name="Curved Connector 14"/>
        <xdr:cNvCxnSpPr>
          <a:stCxn id="26" idx="3"/>
          <a:endCxn id="11" idx="1"/>
        </xdr:cNvCxnSpPr>
      </xdr:nvCxnSpPr>
      <xdr:spPr>
        <a:xfrm flipV="1">
          <a:off x="2228851" y="3078479"/>
          <a:ext cx="1619247" cy="3811"/>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219075</xdr:colOff>
      <xdr:row>16</xdr:row>
      <xdr:rowOff>66675</xdr:rowOff>
    </xdr:from>
    <xdr:to>
      <xdr:col>6</xdr:col>
      <xdr:colOff>38099</xdr:colOff>
      <xdr:row>17</xdr:row>
      <xdr:rowOff>176212</xdr:rowOff>
    </xdr:to>
    <xdr:cxnSp macro="">
      <xdr:nvCxnSpPr>
        <xdr:cNvPr id="20" name="Curved Connector 14"/>
        <xdr:cNvCxnSpPr>
          <a:stCxn id="29" idx="3"/>
          <a:endCxn id="12" idx="1"/>
        </xdr:cNvCxnSpPr>
      </xdr:nvCxnSpPr>
      <xdr:spPr>
        <a:xfrm flipV="1">
          <a:off x="2657475" y="3857625"/>
          <a:ext cx="1181099" cy="442912"/>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219075</xdr:colOff>
      <xdr:row>17</xdr:row>
      <xdr:rowOff>176212</xdr:rowOff>
    </xdr:from>
    <xdr:to>
      <xdr:col>6</xdr:col>
      <xdr:colOff>66673</xdr:colOff>
      <xdr:row>18</xdr:row>
      <xdr:rowOff>114298</xdr:rowOff>
    </xdr:to>
    <xdr:cxnSp macro="">
      <xdr:nvCxnSpPr>
        <xdr:cNvPr id="21" name="Curved Connector 14"/>
        <xdr:cNvCxnSpPr>
          <a:stCxn id="29" idx="3"/>
          <a:endCxn id="14" idx="1"/>
        </xdr:cNvCxnSpPr>
      </xdr:nvCxnSpPr>
      <xdr:spPr>
        <a:xfrm>
          <a:off x="2657475" y="4300537"/>
          <a:ext cx="1209673" cy="271461"/>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57150</xdr:colOff>
      <xdr:row>21</xdr:row>
      <xdr:rowOff>196215</xdr:rowOff>
    </xdr:from>
    <xdr:to>
      <xdr:col>6</xdr:col>
      <xdr:colOff>76200</xdr:colOff>
      <xdr:row>22</xdr:row>
      <xdr:rowOff>125728</xdr:rowOff>
    </xdr:to>
    <xdr:cxnSp macro="">
      <xdr:nvCxnSpPr>
        <xdr:cNvPr id="25" name="Curved Connector 14"/>
        <xdr:cNvCxnSpPr>
          <a:stCxn id="15" idx="3"/>
          <a:endCxn id="8" idx="1"/>
        </xdr:cNvCxnSpPr>
      </xdr:nvCxnSpPr>
      <xdr:spPr>
        <a:xfrm>
          <a:off x="2495550" y="5654040"/>
          <a:ext cx="1381125" cy="262888"/>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57150</xdr:colOff>
      <xdr:row>13</xdr:row>
      <xdr:rowOff>62865</xdr:rowOff>
    </xdr:from>
    <xdr:to>
      <xdr:col>3</xdr:col>
      <xdr:colOff>400051</xdr:colOff>
      <xdr:row>14</xdr:row>
      <xdr:rowOff>186690</xdr:rowOff>
    </xdr:to>
    <xdr:sp macro="" textlink="">
      <xdr:nvSpPr>
        <xdr:cNvPr id="26" name="Flowchart: Terminator 25"/>
        <xdr:cNvSpPr/>
      </xdr:nvSpPr>
      <xdr:spPr>
        <a:xfrm>
          <a:off x="57150" y="2853690"/>
          <a:ext cx="2171701" cy="457200"/>
        </a:xfrm>
        <a:prstGeom prst="flowChartTerminator">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2000"/>
            <a:t>#1 Begin with</a:t>
          </a:r>
        </a:p>
      </xdr:txBody>
    </xdr:sp>
    <xdr:clientData/>
  </xdr:twoCellAnchor>
  <xdr:twoCellAnchor>
    <xdr:from>
      <xdr:col>0</xdr:col>
      <xdr:colOff>76200</xdr:colOff>
      <xdr:row>15</xdr:row>
      <xdr:rowOff>304800</xdr:rowOff>
    </xdr:from>
    <xdr:to>
      <xdr:col>4</xdr:col>
      <xdr:colOff>219075</xdr:colOff>
      <xdr:row>19</xdr:row>
      <xdr:rowOff>47624</xdr:rowOff>
    </xdr:to>
    <xdr:sp macro="" textlink="">
      <xdr:nvSpPr>
        <xdr:cNvPr id="29" name="Flowchart: Terminator 28"/>
        <xdr:cNvSpPr/>
      </xdr:nvSpPr>
      <xdr:spPr>
        <a:xfrm>
          <a:off x="76200" y="3762375"/>
          <a:ext cx="2581275" cy="1076324"/>
        </a:xfrm>
        <a:prstGeom prst="flowChartTerminator">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2000"/>
            <a:t>#2 Choose Salary Calculation Method </a:t>
          </a:r>
        </a:p>
      </xdr:txBody>
    </xdr:sp>
    <xdr:clientData/>
  </xdr:twoCellAnchor>
  <xdr:twoCellAnchor editAs="oneCell">
    <xdr:from>
      <xdr:col>9</xdr:col>
      <xdr:colOff>400050</xdr:colOff>
      <xdr:row>0</xdr:row>
      <xdr:rowOff>28575</xdr:rowOff>
    </xdr:from>
    <xdr:to>
      <xdr:col>11</xdr:col>
      <xdr:colOff>542925</xdr:colOff>
      <xdr:row>6</xdr:row>
      <xdr:rowOff>152937</xdr:rowOff>
    </xdr:to>
    <xdr:pic>
      <xdr:nvPicPr>
        <xdr:cNvPr id="22" name="Picture 2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29325" y="28575"/>
          <a:ext cx="1362075" cy="1438812"/>
        </a:xfrm>
        <a:prstGeom prst="rect">
          <a:avLst/>
        </a:prstGeom>
      </xdr:spPr>
    </xdr:pic>
    <xdr:clientData/>
  </xdr:twoCellAnchor>
  <xdr:twoCellAnchor>
    <xdr:from>
      <xdr:col>0</xdr:col>
      <xdr:colOff>0</xdr:colOff>
      <xdr:row>6</xdr:row>
      <xdr:rowOff>76199</xdr:rowOff>
    </xdr:from>
    <xdr:to>
      <xdr:col>16</xdr:col>
      <xdr:colOff>57151</xdr:colOff>
      <xdr:row>12</xdr:row>
      <xdr:rowOff>123824</xdr:rowOff>
    </xdr:to>
    <xdr:sp macro="" textlink="">
      <xdr:nvSpPr>
        <xdr:cNvPr id="23" name="TextBox 22"/>
        <xdr:cNvSpPr txBox="1"/>
      </xdr:nvSpPr>
      <xdr:spPr>
        <a:xfrm>
          <a:off x="0" y="1390649"/>
          <a:ext cx="9953626"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US" sz="1600"/>
            <a:t>Welcome</a:t>
          </a:r>
          <a:r>
            <a:rPr lang="en-US" sz="1600" baseline="0"/>
            <a:t> to the EPAF Summer Session Salary Template, your </a:t>
          </a:r>
          <a:r>
            <a:rPr lang="en-US" sz="1600" u="sng" baseline="0"/>
            <a:t>one-stop-shop</a:t>
          </a:r>
          <a:r>
            <a:rPr lang="en-US" sz="1600" baseline="0"/>
            <a:t> for Summer Session Calculations!  </a:t>
          </a:r>
        </a:p>
        <a:p>
          <a:pPr>
            <a:lnSpc>
              <a:spcPts val="1700"/>
            </a:lnSpc>
          </a:pPr>
          <a:endParaRPr lang="en-US" sz="1600" baseline="0"/>
        </a:p>
        <a:p>
          <a:pPr>
            <a:lnSpc>
              <a:spcPts val="1700"/>
            </a:lnSpc>
          </a:pPr>
          <a:r>
            <a:rPr lang="en-US" sz="1600" baseline="0"/>
            <a:t>Click on a                   below and it will take you to the page.  </a:t>
          </a:r>
          <a:r>
            <a:rPr lang="en-US" sz="1600" baseline="0">
              <a:solidFill>
                <a:schemeClr val="dk1"/>
              </a:solidFill>
              <a:effectLst/>
              <a:latin typeface="+mn-lt"/>
              <a:ea typeface="+mn-ea"/>
              <a:cs typeface="+mn-cs"/>
            </a:rPr>
            <a:t>If you need to begin again, click </a:t>
          </a:r>
          <a:r>
            <a:rPr lang="en-US" sz="1600" b="1" u="sng" baseline="0">
              <a:solidFill>
                <a:srgbClr val="B18E5F"/>
              </a:solidFill>
              <a:effectLst/>
              <a:latin typeface="+mn-lt"/>
              <a:ea typeface="+mn-ea"/>
              <a:cs typeface="+mn-cs"/>
            </a:rPr>
            <a:t>"Back to First Page"</a:t>
          </a:r>
          <a:r>
            <a:rPr lang="en-US" sz="1600" b="0" u="none" baseline="0">
              <a:solidFill>
                <a:schemeClr val="dk1"/>
              </a:solidFill>
              <a:effectLst/>
              <a:latin typeface="+mn-lt"/>
              <a:ea typeface="+mn-ea"/>
              <a:cs typeface="+mn-cs"/>
            </a:rPr>
            <a:t>  </a:t>
          </a:r>
        </a:p>
        <a:p>
          <a:pPr>
            <a:lnSpc>
              <a:spcPts val="1700"/>
            </a:lnSpc>
          </a:pPr>
          <a:endParaRPr lang="en-US" sz="1600" b="0" u="none" baseline="0">
            <a:solidFill>
              <a:schemeClr val="dk1"/>
            </a:solidFill>
            <a:effectLst/>
            <a:latin typeface="+mn-lt"/>
            <a:ea typeface="+mn-ea"/>
            <a:cs typeface="+mn-cs"/>
          </a:endParaRPr>
        </a:p>
        <a:p>
          <a:pPr>
            <a:lnSpc>
              <a:spcPts val="1700"/>
            </a:lnSpc>
          </a:pPr>
          <a:r>
            <a:rPr lang="en-US" sz="1600" baseline="0"/>
            <a:t>If you have any questions on Summer Session EPAFs, please select </a:t>
          </a:r>
          <a:r>
            <a:rPr lang="en-US" sz="1600" b="1" baseline="0">
              <a:solidFill>
                <a:srgbClr val="B18E5F"/>
              </a:solidFill>
            </a:rPr>
            <a:t>"EPAF Questions?" </a:t>
          </a:r>
          <a:r>
            <a:rPr lang="en-US" sz="1600" baseline="0"/>
            <a:t>link below</a:t>
          </a:r>
          <a:endParaRPr lang="en-US" sz="1600" u="sng" baseline="0"/>
        </a:p>
      </xdr:txBody>
    </xdr:sp>
    <xdr:clientData/>
  </xdr:twoCellAnchor>
  <xdr:twoCellAnchor>
    <xdr:from>
      <xdr:col>1</xdr:col>
      <xdr:colOff>314325</xdr:colOff>
      <xdr:row>8</xdr:row>
      <xdr:rowOff>95250</xdr:rowOff>
    </xdr:from>
    <xdr:to>
      <xdr:col>2</xdr:col>
      <xdr:colOff>485775</xdr:colOff>
      <xdr:row>10</xdr:row>
      <xdr:rowOff>28575</xdr:rowOff>
    </xdr:to>
    <xdr:sp macro="" textlink="">
      <xdr:nvSpPr>
        <xdr:cNvPr id="24" name="Flowchart: Terminator 23"/>
        <xdr:cNvSpPr/>
      </xdr:nvSpPr>
      <xdr:spPr>
        <a:xfrm>
          <a:off x="923925" y="1790700"/>
          <a:ext cx="781050" cy="314325"/>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Link</a:t>
          </a:r>
        </a:p>
      </xdr:txBody>
    </xdr:sp>
    <xdr:clientData/>
  </xdr:twoCellAnchor>
  <xdr:twoCellAnchor>
    <xdr:from>
      <xdr:col>15</xdr:col>
      <xdr:colOff>91109</xdr:colOff>
      <xdr:row>12</xdr:row>
      <xdr:rowOff>289891</xdr:rowOff>
    </xdr:from>
    <xdr:to>
      <xdr:col>21</xdr:col>
      <xdr:colOff>299831</xdr:colOff>
      <xdr:row>15</xdr:row>
      <xdr:rowOff>238953</xdr:rowOff>
    </xdr:to>
    <xdr:sp macro="" textlink="">
      <xdr:nvSpPr>
        <xdr:cNvPr id="27" name="TextBox 26"/>
        <xdr:cNvSpPr txBox="1"/>
      </xdr:nvSpPr>
      <xdr:spPr>
        <a:xfrm>
          <a:off x="9425609" y="2749826"/>
          <a:ext cx="3886200" cy="942975"/>
        </a:xfrm>
        <a:prstGeom prst="rect">
          <a:avLst/>
        </a:prstGeom>
        <a:solidFill>
          <a:schemeClr val="lt1"/>
        </a:solidFill>
        <a:ln w="28575" cmpd="sng">
          <a:solidFill>
            <a:srgbClr val="B18E5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baseline="0">
              <a:solidFill>
                <a:schemeClr val="dk1"/>
              </a:solidFill>
              <a:effectLst/>
              <a:latin typeface="+mn-lt"/>
              <a:ea typeface="+mn-ea"/>
              <a:cs typeface="+mn-cs"/>
            </a:rPr>
            <a:t>For Questions on Summer Salary Calculations, please conta</a:t>
          </a:r>
          <a:r>
            <a:rPr lang="en-US" sz="1600" u="none" baseline="0">
              <a:solidFill>
                <a:schemeClr val="dk1"/>
              </a:solidFill>
              <a:effectLst/>
              <a:latin typeface="+mn-lt"/>
              <a:ea typeface="+mn-ea"/>
              <a:cs typeface="+mn-cs"/>
            </a:rPr>
            <a:t>ct the Provost's Office at provost@uidaho.edu or 885-6036</a:t>
          </a:r>
          <a:endParaRPr lang="en-US" sz="2400" u="none">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26</xdr:row>
      <xdr:rowOff>123825</xdr:rowOff>
    </xdr:from>
    <xdr:to>
      <xdr:col>7</xdr:col>
      <xdr:colOff>104775</xdr:colOff>
      <xdr:row>28</xdr:row>
      <xdr:rowOff>57150</xdr:rowOff>
    </xdr:to>
    <xdr:sp macro="" textlink="">
      <xdr:nvSpPr>
        <xdr:cNvPr id="4" name="Left Arrow 3"/>
        <xdr:cNvSpPr/>
      </xdr:nvSpPr>
      <xdr:spPr>
        <a:xfrm>
          <a:off x="4362450" y="7010400"/>
          <a:ext cx="3819525" cy="409575"/>
        </a:xfrm>
        <a:prstGeom prst="leftArrow">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NEXT STEP</a:t>
          </a:r>
          <a:r>
            <a:rPr lang="en-US" sz="1100">
              <a:solidFill>
                <a:sysClr val="windowText" lastClr="000000"/>
              </a:solidFill>
            </a:rPr>
            <a:t>:</a:t>
          </a:r>
          <a:r>
            <a:rPr lang="en-US" sz="1100" baseline="0">
              <a:solidFill>
                <a:sysClr val="windowText" lastClr="000000"/>
              </a:solidFill>
            </a:rPr>
            <a:t>  </a:t>
          </a:r>
          <a:r>
            <a:rPr lang="en-US" sz="1100">
              <a:solidFill>
                <a:sysClr val="windowText" lastClr="000000"/>
              </a:solidFill>
            </a:rPr>
            <a:t>Click Here</a:t>
          </a:r>
          <a:r>
            <a:rPr lang="en-US" sz="1100" baseline="0">
              <a:solidFill>
                <a:sysClr val="windowText" lastClr="000000"/>
              </a:solidFill>
            </a:rPr>
            <a:t> to continue to Salary Calculation</a:t>
          </a:r>
          <a:endParaRPr lang="en-US" sz="1100">
            <a:solidFill>
              <a:sysClr val="windowText" lastClr="000000"/>
            </a:solidFill>
          </a:endParaRPr>
        </a:p>
      </xdr:txBody>
    </xdr:sp>
    <xdr:clientData/>
  </xdr:twoCellAnchor>
  <xdr:twoCellAnchor>
    <xdr:from>
      <xdr:col>3</xdr:col>
      <xdr:colOff>0</xdr:colOff>
      <xdr:row>29</xdr:row>
      <xdr:rowOff>0</xdr:rowOff>
    </xdr:from>
    <xdr:to>
      <xdr:col>5</xdr:col>
      <xdr:colOff>66675</xdr:colOff>
      <xdr:row>29</xdr:row>
      <xdr:rowOff>361950</xdr:rowOff>
    </xdr:to>
    <xdr:sp macro="" textlink="">
      <xdr:nvSpPr>
        <xdr:cNvPr id="5" name="Left Arrow 4"/>
        <xdr:cNvSpPr/>
      </xdr:nvSpPr>
      <xdr:spPr>
        <a:xfrm>
          <a:off x="4305300" y="756285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5</xdr:col>
      <xdr:colOff>257176</xdr:colOff>
      <xdr:row>5</xdr:row>
      <xdr:rowOff>266700</xdr:rowOff>
    </xdr:from>
    <xdr:to>
      <xdr:col>11</xdr:col>
      <xdr:colOff>485776</xdr:colOff>
      <xdr:row>8</xdr:row>
      <xdr:rowOff>19050</xdr:rowOff>
    </xdr:to>
    <xdr:sp macro="" textlink="">
      <xdr:nvSpPr>
        <xdr:cNvPr id="6" name="TextBox 5"/>
        <xdr:cNvSpPr txBox="1"/>
      </xdr:nvSpPr>
      <xdr:spPr>
        <a:xfrm>
          <a:off x="7324726" y="1857375"/>
          <a:ext cx="3886200" cy="942975"/>
        </a:xfrm>
        <a:prstGeom prst="rect">
          <a:avLst/>
        </a:prstGeom>
        <a:solidFill>
          <a:schemeClr val="lt1"/>
        </a:solidFill>
        <a:ln w="28575" cmpd="sng">
          <a:solidFill>
            <a:srgbClr val="B18E5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baseline="0">
              <a:solidFill>
                <a:schemeClr val="dk1"/>
              </a:solidFill>
              <a:effectLst/>
              <a:latin typeface="+mn-lt"/>
              <a:ea typeface="+mn-ea"/>
              <a:cs typeface="+mn-cs"/>
            </a:rPr>
            <a:t>For Questions on Summer Salary Calculations, please conta</a:t>
          </a:r>
          <a:r>
            <a:rPr lang="en-US" sz="1600" u="none" baseline="0">
              <a:solidFill>
                <a:schemeClr val="dk1"/>
              </a:solidFill>
              <a:effectLst/>
              <a:latin typeface="+mn-lt"/>
              <a:ea typeface="+mn-ea"/>
              <a:cs typeface="+mn-cs"/>
            </a:rPr>
            <a:t>ct the Provost's Office at provost@uidaho.edu or 885-6036</a:t>
          </a:r>
          <a:endParaRPr lang="en-US" sz="2400" u="none">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0</xdr:row>
      <xdr:rowOff>28575</xdr:rowOff>
    </xdr:from>
    <xdr:to>
      <xdr:col>16</xdr:col>
      <xdr:colOff>209552</xdr:colOff>
      <xdr:row>14</xdr:row>
      <xdr:rowOff>47625</xdr:rowOff>
    </xdr:to>
    <xdr:sp macro="" textlink="">
      <xdr:nvSpPr>
        <xdr:cNvPr id="2" name="TextBox 1"/>
        <xdr:cNvSpPr txBox="1"/>
      </xdr:nvSpPr>
      <xdr:spPr>
        <a:xfrm>
          <a:off x="47626" y="28575"/>
          <a:ext cx="9915526" cy="268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US" sz="1600"/>
            <a:t>Now that you have calculated your Maximum</a:t>
          </a:r>
          <a:r>
            <a:rPr lang="en-US" sz="1600" baseline="0"/>
            <a:t> Salary for the Summer Session, your next step is to select the Salary Calculation Method below.  </a:t>
          </a:r>
        </a:p>
        <a:p>
          <a:pPr>
            <a:lnSpc>
              <a:spcPts val="1700"/>
            </a:lnSpc>
          </a:pPr>
          <a:endParaRPr lang="en-US" sz="1600" u="sng" baseline="0"/>
        </a:p>
        <a:p>
          <a:pPr>
            <a:lnSpc>
              <a:spcPts val="1700"/>
            </a:lnSpc>
          </a:pPr>
          <a:r>
            <a:rPr lang="en-US" sz="1600" u="sng" baseline="0"/>
            <a:t>Option A</a:t>
          </a:r>
          <a:r>
            <a:rPr lang="en-US" sz="1600" u="none" baseline="0"/>
            <a:t> - This is for the Lump Sum salary calculation for for the Teaching / Administrative / Course Development Summer Session appointments.  It takes the information from the information you entered for the Max Salary and will calculate the Hours per Pay, Hours per Day, FTE, EPAF dates, Pays / Factor and the Comment for the EPAF.  </a:t>
          </a:r>
        </a:p>
        <a:p>
          <a:pPr>
            <a:lnSpc>
              <a:spcPts val="1700"/>
            </a:lnSpc>
          </a:pPr>
          <a:endParaRPr lang="en-US" sz="1600" u="none" baseline="0"/>
        </a:p>
        <a:p>
          <a:pPr>
            <a:lnSpc>
              <a:spcPts val="1700"/>
            </a:lnSpc>
          </a:pPr>
          <a:r>
            <a:rPr lang="en-US" sz="1600" u="sng" baseline="0"/>
            <a:t>Option B</a:t>
          </a:r>
          <a:r>
            <a:rPr lang="en-US" sz="1600" u="none" baseline="0"/>
            <a:t> - This is the Open Ended salary calculation for the Research Summer Session appointments and any others that are calculated using the hourly rate.  This option includes more data entry, but will calculate all other fields.  It also includes a free form Comment section that you can auto-generate the EPAF comment from the info you provide.  </a:t>
          </a:r>
          <a:endParaRPr lang="en-US" sz="1600" u="sng" baseline="0"/>
        </a:p>
      </xdr:txBody>
    </xdr:sp>
    <xdr:clientData/>
  </xdr:twoCellAnchor>
  <xdr:twoCellAnchor>
    <xdr:from>
      <xdr:col>7</xdr:col>
      <xdr:colOff>95249</xdr:colOff>
      <xdr:row>15</xdr:row>
      <xdr:rowOff>180975</xdr:rowOff>
    </xdr:from>
    <xdr:to>
      <xdr:col>15</xdr:col>
      <xdr:colOff>247649</xdr:colOff>
      <xdr:row>18</xdr:row>
      <xdr:rowOff>66675</xdr:rowOff>
    </xdr:to>
    <xdr:sp macro="" textlink="">
      <xdr:nvSpPr>
        <xdr:cNvPr id="3" name="Flowchart: Terminator 2">
          <a:hlinkClick xmlns:r="http://schemas.openxmlformats.org/officeDocument/2006/relationships" r:id="rId1"/>
        </xdr:cNvPr>
        <xdr:cNvSpPr/>
      </xdr:nvSpPr>
      <xdr:spPr>
        <a:xfrm>
          <a:off x="4362449" y="3038475"/>
          <a:ext cx="5029200"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Option</a:t>
          </a:r>
          <a:r>
            <a:rPr lang="en-US" sz="2000" baseline="0"/>
            <a:t> A = Lump Sum.   </a:t>
          </a:r>
          <a:r>
            <a:rPr lang="en-US" sz="2000"/>
            <a:t>$,$$$ / Session</a:t>
          </a:r>
        </a:p>
      </xdr:txBody>
    </xdr:sp>
    <xdr:clientData/>
  </xdr:twoCellAnchor>
  <xdr:twoCellAnchor>
    <xdr:from>
      <xdr:col>7</xdr:col>
      <xdr:colOff>123823</xdr:colOff>
      <xdr:row>19</xdr:row>
      <xdr:rowOff>66673</xdr:rowOff>
    </xdr:from>
    <xdr:to>
      <xdr:col>12</xdr:col>
      <xdr:colOff>276223</xdr:colOff>
      <xdr:row>21</xdr:row>
      <xdr:rowOff>142873</xdr:rowOff>
    </xdr:to>
    <xdr:sp macro="" textlink="">
      <xdr:nvSpPr>
        <xdr:cNvPr id="4" name="Flowchart: Terminator 3">
          <a:hlinkClick xmlns:r="http://schemas.openxmlformats.org/officeDocument/2006/relationships" r:id="rId2"/>
        </xdr:cNvPr>
        <xdr:cNvSpPr/>
      </xdr:nvSpPr>
      <xdr:spPr>
        <a:xfrm>
          <a:off x="4391023" y="3686173"/>
          <a:ext cx="3200400"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Option B = Open Ended</a:t>
          </a:r>
        </a:p>
      </xdr:txBody>
    </xdr:sp>
    <xdr:clientData/>
  </xdr:twoCellAnchor>
  <xdr:twoCellAnchor>
    <xdr:from>
      <xdr:col>5</xdr:col>
      <xdr:colOff>457200</xdr:colOff>
      <xdr:row>17</xdr:row>
      <xdr:rowOff>28575</xdr:rowOff>
    </xdr:from>
    <xdr:to>
      <xdr:col>7</xdr:col>
      <xdr:colOff>95249</xdr:colOff>
      <xdr:row>18</xdr:row>
      <xdr:rowOff>109537</xdr:rowOff>
    </xdr:to>
    <xdr:cxnSp macro="">
      <xdr:nvCxnSpPr>
        <xdr:cNvPr id="5" name="Curved Connector 14"/>
        <xdr:cNvCxnSpPr>
          <a:stCxn id="7" idx="3"/>
          <a:endCxn id="3" idx="1"/>
        </xdr:cNvCxnSpPr>
      </xdr:nvCxnSpPr>
      <xdr:spPr>
        <a:xfrm flipV="1">
          <a:off x="3505200" y="3267075"/>
          <a:ext cx="857249" cy="271462"/>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457200</xdr:colOff>
      <xdr:row>18</xdr:row>
      <xdr:rowOff>109537</xdr:rowOff>
    </xdr:from>
    <xdr:to>
      <xdr:col>7</xdr:col>
      <xdr:colOff>123823</xdr:colOff>
      <xdr:row>20</xdr:row>
      <xdr:rowOff>104773</xdr:rowOff>
    </xdr:to>
    <xdr:cxnSp macro="">
      <xdr:nvCxnSpPr>
        <xdr:cNvPr id="6" name="Curved Connector 14"/>
        <xdr:cNvCxnSpPr>
          <a:stCxn id="7" idx="3"/>
          <a:endCxn id="4" idx="1"/>
        </xdr:cNvCxnSpPr>
      </xdr:nvCxnSpPr>
      <xdr:spPr>
        <a:xfrm>
          <a:off x="3505200" y="3538537"/>
          <a:ext cx="885823" cy="376236"/>
        </a:xfrm>
        <a:prstGeom prst="bentConnector3">
          <a:avLst>
            <a:gd name="adj1" fmla="val 50000"/>
          </a:avLst>
        </a:prstGeom>
        <a:ln w="25400">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152400</xdr:colOff>
      <xdr:row>17</xdr:row>
      <xdr:rowOff>19050</xdr:rowOff>
    </xdr:from>
    <xdr:to>
      <xdr:col>5</xdr:col>
      <xdr:colOff>457200</xdr:colOff>
      <xdr:row>20</xdr:row>
      <xdr:rowOff>9524</xdr:rowOff>
    </xdr:to>
    <xdr:sp macro="" textlink="">
      <xdr:nvSpPr>
        <xdr:cNvPr id="7" name="Flowchart: Terminator 6"/>
        <xdr:cNvSpPr/>
      </xdr:nvSpPr>
      <xdr:spPr>
        <a:xfrm>
          <a:off x="152400" y="3257550"/>
          <a:ext cx="3352800" cy="561974"/>
        </a:xfrm>
        <a:prstGeom prst="flowChartTerminator">
          <a:avLst/>
        </a:prstGeom>
        <a:solidFill>
          <a:schemeClr val="bg1">
            <a:lumMod val="75000"/>
          </a:schemeClr>
        </a:solidFill>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2000"/>
            <a:t>Salary Calculation Method </a:t>
          </a:r>
        </a:p>
      </xdr:txBody>
    </xdr:sp>
    <xdr:clientData/>
  </xdr:twoCellAnchor>
  <xdr:twoCellAnchor>
    <xdr:from>
      <xdr:col>6</xdr:col>
      <xdr:colOff>133350</xdr:colOff>
      <xdr:row>28</xdr:row>
      <xdr:rowOff>190500</xdr:rowOff>
    </xdr:from>
    <xdr:to>
      <xdr:col>10</xdr:col>
      <xdr:colOff>314325</xdr:colOff>
      <xdr:row>29</xdr:row>
      <xdr:rowOff>352425</xdr:rowOff>
    </xdr:to>
    <xdr:sp macro="" textlink="">
      <xdr:nvSpPr>
        <xdr:cNvPr id="9" name="Left Arrow 8"/>
        <xdr:cNvSpPr/>
      </xdr:nvSpPr>
      <xdr:spPr>
        <a:xfrm>
          <a:off x="3790950" y="552450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47624</xdr:colOff>
      <xdr:row>3</xdr:row>
      <xdr:rowOff>295276</xdr:rowOff>
    </xdr:from>
    <xdr:to>
      <xdr:col>13</xdr:col>
      <xdr:colOff>1133474</xdr:colOff>
      <xdr:row>7</xdr:row>
      <xdr:rowOff>104776</xdr:rowOff>
    </xdr:to>
    <xdr:sp macro="" textlink="">
      <xdr:nvSpPr>
        <xdr:cNvPr id="3" name="Left Arrow 2"/>
        <xdr:cNvSpPr/>
      </xdr:nvSpPr>
      <xdr:spPr>
        <a:xfrm>
          <a:off x="10515599" y="1152526"/>
          <a:ext cx="2600325" cy="609600"/>
        </a:xfrm>
        <a:prstGeom prst="leftArrow">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Go to Payroll Calendar</a:t>
          </a:r>
          <a:endParaRPr lang="en-US" sz="1100">
            <a:solidFill>
              <a:sysClr val="windowText" lastClr="000000"/>
            </a:solidFill>
          </a:endParaRPr>
        </a:p>
      </xdr:txBody>
    </xdr:sp>
    <xdr:clientData/>
  </xdr:twoCellAnchor>
  <xdr:twoCellAnchor>
    <xdr:from>
      <xdr:col>7</xdr:col>
      <xdr:colOff>28575</xdr:colOff>
      <xdr:row>12</xdr:row>
      <xdr:rowOff>161925</xdr:rowOff>
    </xdr:from>
    <xdr:to>
      <xdr:col>10</xdr:col>
      <xdr:colOff>361950</xdr:colOff>
      <xdr:row>15</xdr:row>
      <xdr:rowOff>28575</xdr:rowOff>
    </xdr:to>
    <xdr:sp macro="" textlink="">
      <xdr:nvSpPr>
        <xdr:cNvPr id="4" name="Flowchart: Terminator 3">
          <a:hlinkClick xmlns:r="http://schemas.openxmlformats.org/officeDocument/2006/relationships" r:id="rId1"/>
        </xdr:cNvPr>
        <xdr:cNvSpPr/>
      </xdr:nvSpPr>
      <xdr:spPr>
        <a:xfrm>
          <a:off x="8020050" y="3676650"/>
          <a:ext cx="3200400"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Option B = Open Ended</a:t>
          </a:r>
        </a:p>
      </xdr:txBody>
    </xdr:sp>
    <xdr:clientData/>
  </xdr:twoCellAnchor>
  <xdr:twoCellAnchor>
    <xdr:from>
      <xdr:col>10</xdr:col>
      <xdr:colOff>95250</xdr:colOff>
      <xdr:row>16</xdr:row>
      <xdr:rowOff>200025</xdr:rowOff>
    </xdr:from>
    <xdr:to>
      <xdr:col>14</xdr:col>
      <xdr:colOff>723900</xdr:colOff>
      <xdr:row>18</xdr:row>
      <xdr:rowOff>200025</xdr:rowOff>
    </xdr:to>
    <xdr:sp macro="" textlink="">
      <xdr:nvSpPr>
        <xdr:cNvPr id="5" name="Left Arrow 4"/>
        <xdr:cNvSpPr/>
      </xdr:nvSpPr>
      <xdr:spPr>
        <a:xfrm>
          <a:off x="10791825" y="4476750"/>
          <a:ext cx="3343275" cy="409575"/>
        </a:xfrm>
        <a:prstGeom prst="left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Salary Calculation Page</a:t>
          </a:r>
          <a:endParaRPr lang="en-US" sz="1100">
            <a:solidFill>
              <a:sysClr val="windowText" lastClr="000000"/>
            </a:solidFill>
          </a:endParaRPr>
        </a:p>
      </xdr:txBody>
    </xdr:sp>
    <xdr:clientData/>
  </xdr:twoCellAnchor>
  <xdr:twoCellAnchor>
    <xdr:from>
      <xdr:col>10</xdr:col>
      <xdr:colOff>66675</xdr:colOff>
      <xdr:row>0</xdr:row>
      <xdr:rowOff>142875</xdr:rowOff>
    </xdr:from>
    <xdr:to>
      <xdr:col>13</xdr:col>
      <xdr:colOff>1171575</xdr:colOff>
      <xdr:row>1</xdr:row>
      <xdr:rowOff>161925</xdr:rowOff>
    </xdr:to>
    <xdr:sp macro="" textlink="">
      <xdr:nvSpPr>
        <xdr:cNvPr id="6" name="Left Arrow 5"/>
        <xdr:cNvSpPr/>
      </xdr:nvSpPr>
      <xdr:spPr>
        <a:xfrm>
          <a:off x="10763250" y="142875"/>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10</xdr:col>
      <xdr:colOff>438150</xdr:colOff>
      <xdr:row>13</xdr:row>
      <xdr:rowOff>9525</xdr:rowOff>
    </xdr:from>
    <xdr:to>
      <xdr:col>14</xdr:col>
      <xdr:colOff>342900</xdr:colOff>
      <xdr:row>14</xdr:row>
      <xdr:rowOff>171450</xdr:rowOff>
    </xdr:to>
    <xdr:sp macro="" textlink="">
      <xdr:nvSpPr>
        <xdr:cNvPr id="7" name="Left Arrow 6"/>
        <xdr:cNvSpPr/>
      </xdr:nvSpPr>
      <xdr:spPr>
        <a:xfrm>
          <a:off x="11296650" y="371475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go to Option B</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76200</xdr:colOff>
      <xdr:row>3</xdr:row>
      <xdr:rowOff>161926</xdr:rowOff>
    </xdr:from>
    <xdr:to>
      <xdr:col>13</xdr:col>
      <xdr:colOff>581025</xdr:colOff>
      <xdr:row>5</xdr:row>
      <xdr:rowOff>47626</xdr:rowOff>
    </xdr:to>
    <xdr:sp macro="" textlink="">
      <xdr:nvSpPr>
        <xdr:cNvPr id="4" name="Left Arrow 3"/>
        <xdr:cNvSpPr/>
      </xdr:nvSpPr>
      <xdr:spPr>
        <a:xfrm>
          <a:off x="11258550" y="1162051"/>
          <a:ext cx="2505075" cy="342900"/>
        </a:xfrm>
        <a:prstGeom prst="leftArrow">
          <a:avLst>
            <a:gd name="adj1" fmla="val 50000"/>
            <a:gd name="adj2" fmla="val 59890"/>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Go to Payroll Calendar</a:t>
          </a:r>
          <a:endParaRPr lang="en-US" sz="1100">
            <a:solidFill>
              <a:sysClr val="windowText" lastClr="000000"/>
            </a:solidFill>
          </a:endParaRPr>
        </a:p>
      </xdr:txBody>
    </xdr:sp>
    <xdr:clientData/>
  </xdr:twoCellAnchor>
  <xdr:twoCellAnchor>
    <xdr:from>
      <xdr:col>10</xdr:col>
      <xdr:colOff>95250</xdr:colOff>
      <xdr:row>15</xdr:row>
      <xdr:rowOff>200025</xdr:rowOff>
    </xdr:from>
    <xdr:to>
      <xdr:col>13</xdr:col>
      <xdr:colOff>1857375</xdr:colOff>
      <xdr:row>17</xdr:row>
      <xdr:rowOff>200025</xdr:rowOff>
    </xdr:to>
    <xdr:sp macro="" textlink="">
      <xdr:nvSpPr>
        <xdr:cNvPr id="5" name="Left Arrow 4"/>
        <xdr:cNvSpPr/>
      </xdr:nvSpPr>
      <xdr:spPr>
        <a:xfrm>
          <a:off x="10172700" y="4495800"/>
          <a:ext cx="3762375" cy="409575"/>
        </a:xfrm>
        <a:prstGeom prst="left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Salary Calculation Page</a:t>
          </a:r>
          <a:endParaRPr lang="en-US" sz="1100">
            <a:solidFill>
              <a:sysClr val="windowText" lastClr="000000"/>
            </a:solidFill>
          </a:endParaRPr>
        </a:p>
      </xdr:txBody>
    </xdr:sp>
    <xdr:clientData/>
  </xdr:twoCellAnchor>
  <xdr:twoCellAnchor>
    <xdr:from>
      <xdr:col>7</xdr:col>
      <xdr:colOff>38100</xdr:colOff>
      <xdr:row>11</xdr:row>
      <xdr:rowOff>238125</xdr:rowOff>
    </xdr:from>
    <xdr:to>
      <xdr:col>12</xdr:col>
      <xdr:colOff>1019175</xdr:colOff>
      <xdr:row>13</xdr:row>
      <xdr:rowOff>95250</xdr:rowOff>
    </xdr:to>
    <xdr:sp macro="" textlink="">
      <xdr:nvSpPr>
        <xdr:cNvPr id="6" name="Flowchart: Terminator 5">
          <a:hlinkClick xmlns:r="http://schemas.openxmlformats.org/officeDocument/2006/relationships" r:id="rId1"/>
        </xdr:cNvPr>
        <xdr:cNvSpPr/>
      </xdr:nvSpPr>
      <xdr:spPr>
        <a:xfrm>
          <a:off x="7277100" y="3533775"/>
          <a:ext cx="4695825" cy="4572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800"/>
            <a:t>Option</a:t>
          </a:r>
          <a:r>
            <a:rPr lang="en-US" sz="1800" baseline="0"/>
            <a:t> A = Lump Sum.   </a:t>
          </a:r>
          <a:r>
            <a:rPr lang="en-US" sz="1800"/>
            <a:t>$,$$$ / Session</a:t>
          </a:r>
        </a:p>
      </xdr:txBody>
    </xdr:sp>
    <xdr:clientData/>
  </xdr:twoCellAnchor>
  <xdr:twoCellAnchor>
    <xdr:from>
      <xdr:col>10</xdr:col>
      <xdr:colOff>85725</xdr:colOff>
      <xdr:row>1</xdr:row>
      <xdr:rowOff>0</xdr:rowOff>
    </xdr:from>
    <xdr:to>
      <xdr:col>13</xdr:col>
      <xdr:colOff>704850</xdr:colOff>
      <xdr:row>1</xdr:row>
      <xdr:rowOff>361950</xdr:rowOff>
    </xdr:to>
    <xdr:sp macro="" textlink="">
      <xdr:nvSpPr>
        <xdr:cNvPr id="7" name="Left Arrow 6"/>
        <xdr:cNvSpPr/>
      </xdr:nvSpPr>
      <xdr:spPr>
        <a:xfrm>
          <a:off x="10163175" y="34290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12</xdr:col>
      <xdr:colOff>1095375</xdr:colOff>
      <xdr:row>11</xdr:row>
      <xdr:rowOff>304800</xdr:rowOff>
    </xdr:from>
    <xdr:to>
      <xdr:col>13</xdr:col>
      <xdr:colOff>2514600</xdr:colOff>
      <xdr:row>13</xdr:row>
      <xdr:rowOff>66675</xdr:rowOff>
    </xdr:to>
    <xdr:sp macro="" textlink="">
      <xdr:nvSpPr>
        <xdr:cNvPr id="8" name="Left Arrow 7"/>
        <xdr:cNvSpPr/>
      </xdr:nvSpPr>
      <xdr:spPr>
        <a:xfrm>
          <a:off x="12049125" y="360045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go to Option A</a:t>
          </a:r>
          <a:endParaRPr 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95250</xdr:colOff>
      <xdr:row>32</xdr:row>
      <xdr:rowOff>28575</xdr:rowOff>
    </xdr:from>
    <xdr:to>
      <xdr:col>9</xdr:col>
      <xdr:colOff>276225</xdr:colOff>
      <xdr:row>34</xdr:row>
      <xdr:rowOff>0</xdr:rowOff>
    </xdr:to>
    <xdr:sp macro="" textlink="">
      <xdr:nvSpPr>
        <xdr:cNvPr id="3" name="Left Arrow 2"/>
        <xdr:cNvSpPr/>
      </xdr:nvSpPr>
      <xdr:spPr>
        <a:xfrm>
          <a:off x="3143250" y="6696075"/>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552450</xdr:colOff>
      <xdr:row>15</xdr:row>
      <xdr:rowOff>66675</xdr:rowOff>
    </xdr:from>
    <xdr:to>
      <xdr:col>3</xdr:col>
      <xdr:colOff>228600</xdr:colOff>
      <xdr:row>19</xdr:row>
      <xdr:rowOff>74002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0" y="4219575"/>
          <a:ext cx="3333750" cy="769327"/>
        </a:xfrm>
        <a:prstGeom prst="rect">
          <a:avLst/>
        </a:prstGeom>
      </xdr:spPr>
    </xdr:pic>
    <xdr:clientData/>
  </xdr:twoCellAnchor>
  <xdr:twoCellAnchor>
    <xdr:from>
      <xdr:col>3</xdr:col>
      <xdr:colOff>66675</xdr:colOff>
      <xdr:row>20</xdr:row>
      <xdr:rowOff>190500</xdr:rowOff>
    </xdr:from>
    <xdr:to>
      <xdr:col>4</xdr:col>
      <xdr:colOff>276225</xdr:colOff>
      <xdr:row>22</xdr:row>
      <xdr:rowOff>161925</xdr:rowOff>
    </xdr:to>
    <xdr:sp macro="" textlink="">
      <xdr:nvSpPr>
        <xdr:cNvPr id="4" name="Left Arrow 3"/>
        <xdr:cNvSpPr/>
      </xdr:nvSpPr>
      <xdr:spPr>
        <a:xfrm>
          <a:off x="3038475" y="5295900"/>
          <a:ext cx="2619375" cy="361950"/>
        </a:xfrm>
        <a:prstGeom prst="leftArrow">
          <a:avLst/>
        </a:prstGeom>
        <a:solidFill>
          <a:srgbClr val="B18E5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276225</xdr:colOff>
      <xdr:row>5</xdr:row>
      <xdr:rowOff>190501</xdr:rowOff>
    </xdr:from>
    <xdr:to>
      <xdr:col>11</xdr:col>
      <xdr:colOff>390526</xdr:colOff>
      <xdr:row>11</xdr:row>
      <xdr:rowOff>114301</xdr:rowOff>
    </xdr:to>
    <xdr:sp macro="" textlink="">
      <xdr:nvSpPr>
        <xdr:cNvPr id="5" name="TextBox 4"/>
        <xdr:cNvSpPr txBox="1"/>
      </xdr:nvSpPr>
      <xdr:spPr>
        <a:xfrm>
          <a:off x="5657850" y="1581151"/>
          <a:ext cx="4381501" cy="1714500"/>
        </a:xfrm>
        <a:prstGeom prst="rect">
          <a:avLst/>
        </a:prstGeom>
        <a:solidFill>
          <a:schemeClr val="lt1"/>
        </a:solidFill>
        <a:ln w="28575" cmpd="sng">
          <a:solidFill>
            <a:srgbClr val="B18E5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baseline="0">
              <a:solidFill>
                <a:schemeClr val="dk1"/>
              </a:solidFill>
              <a:effectLst/>
              <a:latin typeface="+mn-lt"/>
              <a:ea typeface="+mn-ea"/>
              <a:cs typeface="+mn-cs"/>
            </a:rPr>
            <a:t>For Questions on Summer Salary Calculations, please contact Jill in the Budget Office</a:t>
          </a:r>
          <a:endParaRPr lang="en-US" sz="1600" u="sng" baseline="0">
            <a:solidFill>
              <a:schemeClr val="dk1"/>
            </a:solidFill>
            <a:effectLst/>
            <a:latin typeface="+mn-lt"/>
            <a:ea typeface="+mn-ea"/>
            <a:cs typeface="+mn-cs"/>
          </a:endParaRPr>
        </a:p>
        <a:p>
          <a:pPr algn="l"/>
          <a:endParaRPr lang="en-US" sz="1600" u="sng" baseline="0">
            <a:solidFill>
              <a:schemeClr val="dk1"/>
            </a:solidFill>
            <a:effectLst/>
            <a:latin typeface="+mn-lt"/>
            <a:ea typeface="+mn-ea"/>
            <a:cs typeface="+mn-cs"/>
          </a:endParaRPr>
        </a:p>
        <a:p>
          <a:pPr algn="l"/>
          <a:r>
            <a:rPr lang="en-US" sz="1600" u="none" baseline="0">
              <a:solidFill>
                <a:schemeClr val="dk1"/>
              </a:solidFill>
              <a:effectLst/>
              <a:latin typeface="+mn-lt"/>
              <a:ea typeface="+mn-ea"/>
              <a:cs typeface="+mn-cs"/>
            </a:rPr>
            <a:t>For questions on EPAF Category, approvals or application of Summer Session EPAFs, contact Dan or Myung.  </a:t>
          </a:r>
          <a:endParaRPr lang="en-US" sz="2400" u="none">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idaho.edu/provost/faculty/salary-information/summer" TargetMode="External"/><Relationship Id="rId1" Type="http://schemas.openxmlformats.org/officeDocument/2006/relationships/hyperlink" Target="http://www.uidaho.edu/cogs/faculty-resources/ta-support-faq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idaho.edu/provost/faculty/salary-information/summer" TargetMode="External"/><Relationship Id="rId1" Type="http://schemas.openxmlformats.org/officeDocument/2006/relationships/hyperlink" Target="http://www.uidaho.edu/cogs/faculty-resources/ta-support-faq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24"/>
  <sheetViews>
    <sheetView tabSelected="1" zoomScale="115" zoomScaleNormal="115" workbookViewId="0">
      <selection activeCell="M14" sqref="M14"/>
    </sheetView>
  </sheetViews>
  <sheetFormatPr defaultRowHeight="15"/>
  <cols>
    <col min="6" max="6" width="11.28515625" customWidth="1"/>
  </cols>
  <sheetData>
    <row r="6" spans="1:10" ht="28.5">
      <c r="A6" s="1" t="s">
        <v>123</v>
      </c>
    </row>
    <row r="13" spans="1:10" ht="26.25">
      <c r="B13" s="2"/>
      <c r="C13" s="2"/>
      <c r="D13" s="2"/>
      <c r="E13" s="2"/>
      <c r="F13" s="3"/>
      <c r="G13" s="2"/>
      <c r="H13" s="2"/>
      <c r="I13" s="4"/>
      <c r="J13" s="2"/>
    </row>
    <row r="14" spans="1:10" ht="26.25">
      <c r="B14" s="2"/>
      <c r="C14" s="2"/>
      <c r="D14" s="2"/>
      <c r="E14" s="2"/>
      <c r="F14" s="3"/>
      <c r="G14" s="2"/>
      <c r="H14" s="2"/>
      <c r="I14" s="5"/>
      <c r="J14" s="2"/>
    </row>
    <row r="15" spans="1:10" ht="26.25">
      <c r="B15" s="2"/>
      <c r="C15" s="2"/>
      <c r="D15" s="2"/>
      <c r="E15" s="2"/>
      <c r="F15" s="6"/>
      <c r="G15" s="2"/>
      <c r="H15" s="2"/>
      <c r="I15" s="2"/>
      <c r="J15" s="2"/>
    </row>
    <row r="16" spans="1:10" ht="26.25">
      <c r="B16" s="2"/>
      <c r="C16" s="2"/>
      <c r="D16" s="2"/>
      <c r="E16" s="2"/>
      <c r="F16" s="3"/>
      <c r="G16" s="2"/>
      <c r="H16" s="2"/>
      <c r="I16" s="2"/>
      <c r="J16" s="2"/>
    </row>
    <row r="17" spans="2:19" ht="27" thickBot="1">
      <c r="B17" s="2"/>
      <c r="C17" s="2"/>
      <c r="D17" s="2"/>
      <c r="E17" s="2"/>
      <c r="F17" s="3"/>
      <c r="G17" s="2"/>
      <c r="H17" s="2"/>
      <c r="I17" s="2"/>
      <c r="J17" s="2"/>
    </row>
    <row r="18" spans="2:19" ht="26.25">
      <c r="B18" s="2"/>
      <c r="C18" s="2"/>
      <c r="D18" s="2"/>
      <c r="G18" s="2"/>
      <c r="H18" s="2"/>
      <c r="I18" s="2"/>
      <c r="J18" s="2"/>
      <c r="P18" s="339" t="s">
        <v>98</v>
      </c>
      <c r="Q18" s="340"/>
      <c r="R18" s="340"/>
      <c r="S18" s="341"/>
    </row>
    <row r="19" spans="2:19" ht="26.25">
      <c r="B19" s="2"/>
      <c r="C19" s="2"/>
      <c r="D19" s="2"/>
      <c r="E19" s="2"/>
      <c r="F19" s="6"/>
      <c r="G19" s="2"/>
      <c r="H19" s="2"/>
      <c r="I19" s="2"/>
      <c r="J19" s="2"/>
      <c r="P19" s="342"/>
      <c r="Q19" s="343"/>
      <c r="R19" s="343"/>
      <c r="S19" s="344"/>
    </row>
    <row r="20" spans="2:19" ht="27" thickBot="1">
      <c r="B20" s="2"/>
      <c r="C20" s="2"/>
      <c r="D20" s="2"/>
      <c r="E20" s="2"/>
      <c r="F20" s="3"/>
      <c r="G20" s="2"/>
      <c r="H20" s="2"/>
      <c r="I20" s="2"/>
      <c r="J20" s="2"/>
      <c r="P20" s="345"/>
      <c r="Q20" s="346"/>
      <c r="R20" s="346"/>
      <c r="S20" s="347"/>
    </row>
    <row r="21" spans="2:19" ht="26.25">
      <c r="B21" s="2"/>
      <c r="C21" s="2"/>
      <c r="D21" s="2"/>
      <c r="E21" s="2"/>
      <c r="F21" s="3"/>
      <c r="G21" s="2"/>
      <c r="H21" s="2"/>
      <c r="I21" s="2"/>
      <c r="J21" s="2"/>
    </row>
    <row r="22" spans="2:19" ht="26.25">
      <c r="B22" s="2"/>
      <c r="C22" s="2"/>
      <c r="D22" s="2"/>
      <c r="E22" s="2"/>
      <c r="F22" s="6"/>
      <c r="G22" s="2"/>
      <c r="H22" s="2"/>
      <c r="I22" s="2"/>
      <c r="J22" s="2"/>
    </row>
    <row r="23" spans="2:19" ht="26.25">
      <c r="B23" s="2"/>
      <c r="C23" s="2"/>
      <c r="D23" s="2"/>
      <c r="E23" s="2"/>
      <c r="F23" s="3"/>
      <c r="G23" s="2"/>
      <c r="H23" s="2"/>
      <c r="I23" s="2"/>
      <c r="J23" s="2"/>
    </row>
    <row r="24" spans="2:19" ht="26.25">
      <c r="B24" s="2"/>
      <c r="C24" s="2"/>
      <c r="D24" s="2"/>
      <c r="E24" s="2"/>
      <c r="F24" s="2"/>
      <c r="G24" s="2"/>
      <c r="H24" s="2"/>
      <c r="I24" s="2"/>
      <c r="J24" s="2"/>
    </row>
  </sheetData>
  <mergeCells count="1">
    <mergeCell ref="P18:S20"/>
  </mergeCells>
  <hyperlinks>
    <hyperlink ref="P18" r:id="rId1" display="Click here for COGS Site"/>
    <hyperlink ref="P18:S20" r:id="rId2" display="Click here - Provost Website for Summer Session Salary Agreements"/>
  </hyperlinks>
  <pageMargins left="0.7" right="0.7" top="0.75" bottom="0.75" header="0.3" footer="0.3"/>
  <pageSetup scale="95"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selection activeCell="G18" sqref="G18"/>
    </sheetView>
  </sheetViews>
  <sheetFormatPr defaultRowHeight="15"/>
  <cols>
    <col min="1" max="1" width="16.28515625" customWidth="1"/>
    <col min="2" max="2" width="17.5703125" customWidth="1"/>
    <col min="3" max="3" width="33.85546875" customWidth="1"/>
    <col min="4" max="4" width="29.140625" customWidth="1"/>
    <col min="12" max="12" width="12.5703125" bestFit="1" customWidth="1"/>
    <col min="13" max="13" width="16.85546875" bestFit="1" customWidth="1"/>
  </cols>
  <sheetData>
    <row r="1" spans="1:13" ht="21" customHeight="1" thickBot="1">
      <c r="A1" s="186" t="s">
        <v>124</v>
      </c>
      <c r="B1" s="187"/>
      <c r="C1" s="187"/>
      <c r="D1" s="188"/>
    </row>
    <row r="2" spans="1:13" s="16" customFormat="1">
      <c r="A2" s="18"/>
      <c r="B2" s="17"/>
      <c r="C2" s="17"/>
      <c r="D2" s="17"/>
    </row>
    <row r="3" spans="1:13" ht="33" customHeight="1">
      <c r="A3" s="126" t="s">
        <v>21</v>
      </c>
      <c r="B3" s="15" t="s">
        <v>122</v>
      </c>
      <c r="D3" s="195" t="s">
        <v>20</v>
      </c>
      <c r="E3" s="196"/>
    </row>
    <row r="4" spans="1:13" ht="18.75">
      <c r="A4" s="126" t="s">
        <v>19</v>
      </c>
      <c r="B4" s="15" t="s">
        <v>103</v>
      </c>
      <c r="C4" s="7"/>
      <c r="D4" s="9"/>
      <c r="E4" s="7"/>
    </row>
    <row r="5" spans="1:13" ht="37.5" customHeight="1">
      <c r="A5" s="126" t="s">
        <v>18</v>
      </c>
      <c r="B5" s="15" t="s">
        <v>118</v>
      </c>
      <c r="C5" s="7"/>
      <c r="D5" s="197" t="s">
        <v>17</v>
      </c>
      <c r="E5" s="198"/>
    </row>
    <row r="6" spans="1:13" ht="37.5">
      <c r="A6" s="127" t="s">
        <v>104</v>
      </c>
      <c r="B6" s="19">
        <v>70012.800000000003</v>
      </c>
      <c r="C6" s="102"/>
      <c r="D6" s="7"/>
      <c r="E6" s="7"/>
    </row>
    <row r="7" spans="1:13" ht="18.75">
      <c r="A7" s="135" t="s">
        <v>27</v>
      </c>
      <c r="B7" s="137">
        <v>1</v>
      </c>
      <c r="C7" s="136" t="s">
        <v>106</v>
      </c>
      <c r="E7" s="7"/>
    </row>
    <row r="8" spans="1:13" ht="37.5">
      <c r="A8" s="135" t="s">
        <v>105</v>
      </c>
      <c r="B8" s="138">
        <f>VLOOKUP(B7, L16:M26, 2, 0)</f>
        <v>1560</v>
      </c>
      <c r="C8" s="102"/>
      <c r="D8" s="7"/>
      <c r="E8" s="7"/>
    </row>
    <row r="9" spans="1:13" ht="35.25" customHeight="1">
      <c r="A9" s="14" t="s">
        <v>16</v>
      </c>
      <c r="B9" s="189">
        <f>B6/B8</f>
        <v>44.88</v>
      </c>
      <c r="C9" s="190"/>
      <c r="D9" s="184" t="s">
        <v>107</v>
      </c>
      <c r="E9" s="185"/>
    </row>
    <row r="10" spans="1:13" ht="38.25" thickBot="1">
      <c r="A10" s="13" t="s">
        <v>15</v>
      </c>
      <c r="B10" s="10">
        <f>ROUND(B9, 2)</f>
        <v>44.88</v>
      </c>
      <c r="C10" s="202" t="s">
        <v>14</v>
      </c>
      <c r="D10" s="203"/>
      <c r="E10" s="204"/>
    </row>
    <row r="11" spans="1:13" ht="37.5">
      <c r="A11" s="114" t="s">
        <v>90</v>
      </c>
      <c r="B11" s="113">
        <v>44.88</v>
      </c>
      <c r="C11" s="199" t="s">
        <v>13</v>
      </c>
      <c r="D11" s="200"/>
      <c r="E11" s="201"/>
      <c r="G11" s="339" t="s">
        <v>98</v>
      </c>
      <c r="H11" s="340"/>
      <c r="I11" s="340"/>
      <c r="J11" s="341"/>
    </row>
    <row r="12" spans="1:13" ht="18.75">
      <c r="A12" s="12"/>
      <c r="B12" s="11"/>
      <c r="C12" s="7"/>
      <c r="D12" s="7"/>
      <c r="E12" s="7"/>
      <c r="G12" s="342"/>
      <c r="H12" s="343"/>
      <c r="I12" s="343"/>
      <c r="J12" s="344"/>
    </row>
    <row r="13" spans="1:13" ht="19.5" thickBot="1">
      <c r="A13" s="118"/>
      <c r="B13" s="7"/>
      <c r="C13" s="7"/>
      <c r="D13" s="7"/>
      <c r="E13" s="7"/>
      <c r="G13" s="345"/>
      <c r="H13" s="346"/>
      <c r="I13" s="346"/>
      <c r="J13" s="347"/>
    </row>
    <row r="14" spans="1:13" ht="19.5" thickBot="1">
      <c r="A14" s="191" t="s">
        <v>12</v>
      </c>
      <c r="B14" s="192"/>
      <c r="C14" s="192"/>
      <c r="D14" s="193"/>
      <c r="E14" s="194"/>
    </row>
    <row r="15" spans="1:13" ht="18.75">
      <c r="A15" s="9"/>
      <c r="B15" s="10">
        <f>$B$10*(14*40)</f>
        <v>25132.800000000003</v>
      </c>
      <c r="C15" s="7" t="s">
        <v>153</v>
      </c>
      <c r="D15" s="7"/>
      <c r="L15" s="139" t="s">
        <v>27</v>
      </c>
      <c r="M15" s="139" t="s">
        <v>105</v>
      </c>
    </row>
    <row r="16" spans="1:13" ht="18.75">
      <c r="A16" s="9"/>
      <c r="B16" s="8">
        <f>$B$10*4*40</f>
        <v>7180.8</v>
      </c>
      <c r="C16" s="7" t="s">
        <v>11</v>
      </c>
      <c r="D16" s="7"/>
      <c r="L16" s="140" t="s">
        <v>108</v>
      </c>
      <c r="M16" s="139">
        <v>1560</v>
      </c>
    </row>
    <row r="17" spans="1:13" ht="18.75">
      <c r="A17" s="9"/>
      <c r="B17" s="8">
        <f>$B$10*6*40</f>
        <v>10771.2</v>
      </c>
      <c r="C17" s="7" t="s">
        <v>10</v>
      </c>
      <c r="D17" s="7"/>
      <c r="L17" s="141">
        <v>1</v>
      </c>
      <c r="M17" s="142">
        <v>1560</v>
      </c>
    </row>
    <row r="18" spans="1:13" ht="18.75">
      <c r="A18" s="9"/>
      <c r="B18" s="8">
        <f>$B$10*8*40</f>
        <v>14361.6</v>
      </c>
      <c r="C18" s="7" t="s">
        <v>9</v>
      </c>
      <c r="D18" s="7"/>
      <c r="L18" s="141">
        <v>0.96</v>
      </c>
      <c r="M18" s="142">
        <v>1498</v>
      </c>
    </row>
    <row r="19" spans="1:13" ht="18.75">
      <c r="A19" s="9"/>
      <c r="B19" s="7"/>
      <c r="C19" s="7"/>
      <c r="D19" s="7"/>
      <c r="E19" s="7"/>
      <c r="L19" s="141">
        <v>0.875</v>
      </c>
      <c r="M19" s="142">
        <v>1365</v>
      </c>
    </row>
    <row r="20" spans="1:13" ht="19.5" thickBot="1">
      <c r="A20" s="118"/>
      <c r="B20" s="7"/>
      <c r="C20" s="7"/>
      <c r="D20" s="7"/>
      <c r="E20" s="7"/>
      <c r="L20" s="141">
        <v>0.85</v>
      </c>
      <c r="M20" s="142">
        <v>1326</v>
      </c>
    </row>
    <row r="21" spans="1:13" ht="19.5" thickBot="1">
      <c r="A21" s="180" t="s">
        <v>89</v>
      </c>
      <c r="B21" s="181"/>
      <c r="C21" s="181"/>
      <c r="D21" s="182"/>
      <c r="E21" s="183"/>
      <c r="L21" s="141">
        <v>0.75</v>
      </c>
      <c r="M21" s="142">
        <v>1170</v>
      </c>
    </row>
    <row r="22" spans="1:13" ht="18.75">
      <c r="A22" s="9"/>
      <c r="B22" s="134">
        <f>$B$11*(14*40)</f>
        <v>25132.800000000003</v>
      </c>
      <c r="C22" s="7" t="s">
        <v>153</v>
      </c>
      <c r="D22" s="7"/>
      <c r="L22" s="141">
        <v>0.6</v>
      </c>
      <c r="M22" s="142">
        <v>936</v>
      </c>
    </row>
    <row r="23" spans="1:13" ht="18.75">
      <c r="A23" s="9"/>
      <c r="B23" s="113">
        <f>$B$11*4*40</f>
        <v>7180.8</v>
      </c>
      <c r="C23" s="7" t="s">
        <v>11</v>
      </c>
      <c r="D23" s="7"/>
      <c r="L23" s="141">
        <v>0.5</v>
      </c>
      <c r="M23" s="142">
        <v>780</v>
      </c>
    </row>
    <row r="24" spans="1:13" ht="18.75">
      <c r="A24" s="9"/>
      <c r="B24" s="113">
        <f>$B$11*6*40</f>
        <v>10771.2</v>
      </c>
      <c r="C24" s="7" t="s">
        <v>10</v>
      </c>
      <c r="D24" s="7"/>
      <c r="L24" s="141">
        <v>0.25</v>
      </c>
      <c r="M24" s="142">
        <v>390</v>
      </c>
    </row>
    <row r="25" spans="1:13" ht="18.75">
      <c r="A25" s="9"/>
      <c r="B25" s="113">
        <f>$B$11*8*40</f>
        <v>14361.6</v>
      </c>
      <c r="C25" s="7" t="s">
        <v>9</v>
      </c>
      <c r="D25" s="7"/>
      <c r="L25" s="141">
        <v>0.2</v>
      </c>
      <c r="M25" s="142">
        <v>312</v>
      </c>
    </row>
    <row r="26" spans="1:13" ht="15.75">
      <c r="L26" s="141">
        <v>0.125</v>
      </c>
      <c r="M26" s="142">
        <v>195</v>
      </c>
    </row>
    <row r="27" spans="1:13" ht="15.75" thickBot="1"/>
    <row r="28" spans="1:13" ht="21.75" customHeight="1" thickBot="1">
      <c r="A28" s="177" t="s">
        <v>79</v>
      </c>
      <c r="B28" s="178"/>
      <c r="C28" s="179"/>
    </row>
    <row r="29" spans="1:13" ht="15.75" thickBot="1"/>
    <row r="30" spans="1:13" ht="30" customHeight="1" thickBot="1">
      <c r="A30" s="174" t="s">
        <v>74</v>
      </c>
      <c r="B30" s="175"/>
      <c r="C30" s="176"/>
    </row>
  </sheetData>
  <mergeCells count="12">
    <mergeCell ref="A1:D1"/>
    <mergeCell ref="B9:C9"/>
    <mergeCell ref="A14:E14"/>
    <mergeCell ref="D3:E3"/>
    <mergeCell ref="D5:E5"/>
    <mergeCell ref="C11:E11"/>
    <mergeCell ref="C10:E10"/>
    <mergeCell ref="G11:J13"/>
    <mergeCell ref="A30:C30"/>
    <mergeCell ref="A28:C28"/>
    <mergeCell ref="A21:E21"/>
    <mergeCell ref="D9:E9"/>
  </mergeCells>
  <dataValidations count="1">
    <dataValidation type="list" allowBlank="1" showInputMessage="1" showErrorMessage="1" sqref="B7">
      <formula1>$L$16:$L$26</formula1>
    </dataValidation>
  </dataValidations>
  <hyperlinks>
    <hyperlink ref="A30" location="Begin!A1" display="Start Over"/>
    <hyperlink ref="A28" location="'Summer Session'!A1" display="Summer Session Salary Calculation"/>
    <hyperlink ref="A28:C28" location="'Salary Calculation'!A1" display="NEXT STEP:  Summer Session Salary Calculation"/>
    <hyperlink ref="G11" r:id="rId1" display="Click here for COGS Site"/>
    <hyperlink ref="G11:J13" r:id="rId2" display="Click here - Provost Website for Summer Session Salary Agreements"/>
  </hyperlinks>
  <pageMargins left="0.25" right="0.25" top="0.75" bottom="0.75" header="0.3" footer="0.3"/>
  <pageSetup scale="9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F30"/>
  <sheetViews>
    <sheetView zoomScaleNormal="100" workbookViewId="0"/>
  </sheetViews>
  <sheetFormatPr defaultRowHeight="15"/>
  <sheetData>
    <row r="29" spans="1:6" ht="15.75" thickBot="1"/>
    <row r="30" spans="1:6" ht="30" customHeight="1" thickBot="1">
      <c r="A30" s="174" t="s">
        <v>74</v>
      </c>
      <c r="B30" s="175"/>
      <c r="C30" s="175"/>
      <c r="D30" s="205"/>
      <c r="E30" s="205"/>
      <c r="F30" s="206"/>
    </row>
  </sheetData>
  <mergeCells count="1">
    <mergeCell ref="A30:F30"/>
  </mergeCells>
  <hyperlinks>
    <hyperlink ref="A30" location="Begin!A1" display="Start Over"/>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pane ySplit="1" topLeftCell="A2" activePane="bottomLeft" state="frozen"/>
      <selection pane="bottomLeft" activeCell="G30" sqref="G30"/>
    </sheetView>
  </sheetViews>
  <sheetFormatPr defaultRowHeight="15"/>
  <cols>
    <col min="1" max="1" width="23" customWidth="1"/>
    <col min="2" max="2" width="13.5703125" customWidth="1"/>
    <col min="3" max="3" width="31" customWidth="1"/>
    <col min="4" max="4" width="18.42578125" customWidth="1"/>
    <col min="5" max="5" width="14.28515625" customWidth="1"/>
    <col min="6" max="6" width="14" customWidth="1"/>
    <col min="8" max="8" width="10" bestFit="1" customWidth="1"/>
    <col min="9" max="9" width="22.28515625" bestFit="1" customWidth="1"/>
    <col min="10" max="11" width="10.7109375" bestFit="1" customWidth="1"/>
    <col min="12" max="12" width="5.28515625" bestFit="1" customWidth="1"/>
    <col min="13" max="13" width="6.7109375" bestFit="1" customWidth="1"/>
    <col min="14" max="14" width="18" customWidth="1"/>
    <col min="15" max="15" width="44.5703125" bestFit="1" customWidth="1"/>
  </cols>
  <sheetData>
    <row r="1" spans="1:13" ht="27" thickBot="1">
      <c r="A1" s="186" t="s">
        <v>125</v>
      </c>
      <c r="B1" s="187"/>
      <c r="C1" s="187"/>
      <c r="D1" s="187"/>
      <c r="E1" s="263"/>
      <c r="F1" s="264"/>
      <c r="G1" s="4"/>
      <c r="H1" s="242" t="s">
        <v>74</v>
      </c>
      <c r="I1" s="243"/>
      <c r="J1" s="244"/>
      <c r="K1" s="35"/>
      <c r="L1" s="35"/>
    </row>
    <row r="2" spans="1:13" s="16" customFormat="1" ht="21.75" customHeight="1" thickBot="1">
      <c r="A2" s="167" t="s">
        <v>21</v>
      </c>
      <c r="B2" s="168" t="str">
        <f>'Max Salary'!B3</f>
        <v>Grant Harley</v>
      </c>
      <c r="C2"/>
      <c r="D2" s="261" t="s">
        <v>20</v>
      </c>
      <c r="E2" s="262"/>
      <c r="F2" s="166"/>
      <c r="H2" s="245"/>
      <c r="I2" s="246"/>
      <c r="J2" s="247"/>
      <c r="K2"/>
      <c r="L2"/>
      <c r="M2"/>
    </row>
    <row r="3" spans="1:13" s="16" customFormat="1" ht="18.75">
      <c r="A3" s="129" t="s">
        <v>19</v>
      </c>
      <c r="B3" s="25" t="str">
        <f>'Max Salary'!B4</f>
        <v>V00012345</v>
      </c>
      <c r="C3" s="7"/>
      <c r="D3" s="240"/>
      <c r="E3" s="241"/>
      <c r="F3" s="164"/>
      <c r="H3"/>
      <c r="I3"/>
      <c r="J3"/>
      <c r="K3"/>
      <c r="L3"/>
      <c r="M3"/>
    </row>
    <row r="4" spans="1:13" s="16" customFormat="1" ht="16.5" thickBot="1">
      <c r="A4" s="162" t="s">
        <v>18</v>
      </c>
      <c r="B4" s="25" t="str">
        <f>'Max Salary'!B5</f>
        <v>AERS</v>
      </c>
      <c r="E4" s="163"/>
      <c r="F4" s="165"/>
      <c r="H4"/>
      <c r="I4"/>
      <c r="J4"/>
      <c r="K4"/>
      <c r="L4"/>
      <c r="M4"/>
    </row>
    <row r="5" spans="1:13" s="16" customFormat="1" ht="16.5" thickBot="1">
      <c r="A5" s="95" t="s">
        <v>115</v>
      </c>
      <c r="B5" s="24">
        <f>'Max Salary'!B6</f>
        <v>70012.800000000003</v>
      </c>
      <c r="C5"/>
      <c r="D5" s="238" t="s">
        <v>95</v>
      </c>
      <c r="E5" s="239"/>
      <c r="F5" s="164"/>
      <c r="H5" s="221" t="s">
        <v>63</v>
      </c>
      <c r="I5" s="222"/>
      <c r="J5" s="223"/>
      <c r="K5"/>
      <c r="L5"/>
      <c r="M5"/>
    </row>
    <row r="6" spans="1:13" s="16" customFormat="1" ht="18.75">
      <c r="A6" s="143" t="s">
        <v>27</v>
      </c>
      <c r="B6" s="145">
        <f>'Max Salary'!B7</f>
        <v>1</v>
      </c>
      <c r="C6"/>
      <c r="D6" s="240"/>
      <c r="E6" s="241"/>
      <c r="H6" s="144"/>
      <c r="I6" s="18"/>
      <c r="J6" s="18"/>
      <c r="K6"/>
      <c r="L6"/>
      <c r="M6"/>
    </row>
    <row r="7" spans="1:13" s="16" customFormat="1" ht="18.75">
      <c r="A7" s="143" t="s">
        <v>105</v>
      </c>
      <c r="B7" s="146">
        <f>'Max Salary'!B8</f>
        <v>1560</v>
      </c>
      <c r="C7"/>
      <c r="D7" s="7"/>
      <c r="E7" s="7"/>
      <c r="H7" s="144"/>
      <c r="I7" s="18"/>
      <c r="J7" s="18"/>
      <c r="K7"/>
      <c r="L7"/>
      <c r="M7"/>
    </row>
    <row r="8" spans="1:13" s="16" customFormat="1" ht="15.75">
      <c r="A8" s="95" t="s">
        <v>16</v>
      </c>
      <c r="B8" s="248">
        <f>'Max Salary'!B9:C9</f>
        <v>44.88</v>
      </c>
      <c r="C8" s="249"/>
      <c r="D8" s="253" t="s">
        <v>107</v>
      </c>
      <c r="E8" s="254"/>
      <c r="F8" s="204"/>
    </row>
    <row r="9" spans="1:13" ht="15.75">
      <c r="A9" s="96" t="s">
        <v>15</v>
      </c>
      <c r="B9" s="23">
        <f>'Max Salary'!B10</f>
        <v>44.88</v>
      </c>
      <c r="C9" s="255" t="s">
        <v>14</v>
      </c>
      <c r="D9" s="256"/>
      <c r="E9" s="257"/>
      <c r="F9" s="258"/>
    </row>
    <row r="10" spans="1:13" ht="21" customHeight="1">
      <c r="A10" s="100" t="s">
        <v>88</v>
      </c>
      <c r="B10" s="130">
        <v>53.05</v>
      </c>
      <c r="C10" s="259" t="s">
        <v>13</v>
      </c>
      <c r="D10" s="260"/>
      <c r="E10" s="200"/>
      <c r="F10" s="201"/>
    </row>
    <row r="11" spans="1:13" ht="19.5" thickBot="1">
      <c r="A11" s="12"/>
      <c r="B11" s="11"/>
      <c r="C11" s="7"/>
      <c r="D11" s="7"/>
      <c r="E11" s="7"/>
    </row>
    <row r="12" spans="1:13" ht="48" thickBot="1">
      <c r="A12" s="117" t="s">
        <v>97</v>
      </c>
      <c r="B12" s="91" t="s">
        <v>49</v>
      </c>
      <c r="C12" s="109" t="s">
        <v>40</v>
      </c>
      <c r="D12" s="250" t="s">
        <v>87</v>
      </c>
      <c r="E12" s="251"/>
      <c r="F12" s="252"/>
    </row>
    <row r="13" spans="1:13">
      <c r="A13" s="26"/>
      <c r="B13" s="27"/>
      <c r="C13" s="27"/>
      <c r="D13" s="27"/>
      <c r="E13" s="27"/>
    </row>
    <row r="14" spans="1:13" ht="15.75">
      <c r="A14" s="28" t="s">
        <v>31</v>
      </c>
      <c r="B14" s="22">
        <f>VLOOKUP($C$12, Range_SummerSession2, 2, 0)</f>
        <v>43597</v>
      </c>
      <c r="C14" s="104"/>
      <c r="D14" s="105" t="s">
        <v>86</v>
      </c>
      <c r="E14" s="66">
        <v>5000</v>
      </c>
      <c r="F14" s="115" t="s">
        <v>82</v>
      </c>
      <c r="I14" s="16"/>
    </row>
    <row r="15" spans="1:13" ht="15.75">
      <c r="A15" s="28" t="s">
        <v>29</v>
      </c>
      <c r="B15" s="22">
        <f>VLOOKUP($C$12, Range_SummerSession2, 3, 0)</f>
        <v>43652</v>
      </c>
      <c r="C15" s="27"/>
      <c r="D15" s="29" t="s">
        <v>30</v>
      </c>
      <c r="E15" s="41">
        <f>$E$14/$B$9</f>
        <v>111.40819964349376</v>
      </c>
      <c r="F15" s="97">
        <f>$E$14/$B$10</f>
        <v>94.250706880301607</v>
      </c>
    </row>
    <row r="16" spans="1:13" ht="15.75">
      <c r="A16" s="28" t="s">
        <v>26</v>
      </c>
      <c r="B16" s="21">
        <f>VLOOKUP($C$12, Range_SummerSession2, 4, 0)</f>
        <v>4</v>
      </c>
      <c r="C16" s="27"/>
      <c r="D16" s="29" t="s">
        <v>28</v>
      </c>
      <c r="E16" s="41">
        <f>ROUND(E15, 0)</f>
        <v>111</v>
      </c>
      <c r="F16" s="97">
        <f>ROUND(F15, 0)</f>
        <v>94</v>
      </c>
    </row>
    <row r="17" spans="1:13" ht="16.5" thickBot="1">
      <c r="A17" s="28" t="s">
        <v>23</v>
      </c>
      <c r="B17" s="21">
        <f>VLOOKUP($C$12, Range_SummerSession2, 5, 0)</f>
        <v>4</v>
      </c>
      <c r="C17" s="27"/>
      <c r="D17" s="150" t="s">
        <v>110</v>
      </c>
      <c r="E17" s="153">
        <f>B18*40</f>
        <v>320</v>
      </c>
      <c r="F17" s="154">
        <f>B18*40</f>
        <v>320</v>
      </c>
    </row>
    <row r="18" spans="1:13" ht="15.75">
      <c r="A18" s="28" t="s">
        <v>22</v>
      </c>
      <c r="B18" s="21">
        <f>VLOOKUP($C$12, Range_SummerSession2, 6, 0)</f>
        <v>8</v>
      </c>
      <c r="C18" s="27"/>
      <c r="D18" s="29" t="s">
        <v>111</v>
      </c>
      <c r="E18" s="59">
        <f>ROUND((E16/E17), 3)</f>
        <v>0.34699999999999998</v>
      </c>
      <c r="F18" s="98">
        <f>ROUND((F16/F17), 3)</f>
        <v>0.29399999999999998</v>
      </c>
      <c r="H18" s="232" t="s">
        <v>80</v>
      </c>
      <c r="I18" s="233"/>
      <c r="J18" s="234"/>
      <c r="K18" s="61"/>
      <c r="L18" s="35"/>
      <c r="M18" s="35"/>
    </row>
    <row r="19" spans="1:13" ht="16.5" thickBot="1">
      <c r="A19" s="26"/>
      <c r="B19" s="27"/>
      <c r="C19" s="27"/>
      <c r="D19" s="29" t="s">
        <v>25</v>
      </c>
      <c r="E19" s="60">
        <f>ROUND(E18*80, 1)</f>
        <v>27.8</v>
      </c>
      <c r="F19" s="99">
        <f>ROUND(F18*80, 1)</f>
        <v>23.5</v>
      </c>
      <c r="H19" s="235"/>
      <c r="I19" s="236"/>
      <c r="J19" s="237"/>
    </row>
    <row r="20" spans="1:13" ht="16.5" customHeight="1" thickBot="1">
      <c r="A20" s="26"/>
      <c r="B20" s="27"/>
      <c r="C20" s="27"/>
      <c r="D20" s="29" t="s">
        <v>24</v>
      </c>
      <c r="E20" s="155">
        <f>E19/10</f>
        <v>2.7800000000000002</v>
      </c>
      <c r="F20" s="156">
        <f>F19/10</f>
        <v>2.35</v>
      </c>
      <c r="H20" s="149"/>
      <c r="I20" s="149"/>
      <c r="J20" s="149"/>
    </row>
    <row r="21" spans="1:13" ht="16.5" customHeight="1" thickTop="1">
      <c r="A21" s="26"/>
      <c r="B21" s="27"/>
      <c r="C21" s="27"/>
      <c r="D21" s="29" t="s">
        <v>112</v>
      </c>
      <c r="E21" s="157">
        <f>E19*B17*B9</f>
        <v>4990.6560000000009</v>
      </c>
      <c r="F21" s="158">
        <f>F19*B17*B10</f>
        <v>4986.7</v>
      </c>
      <c r="H21" s="149"/>
      <c r="I21" s="149"/>
      <c r="J21" s="149"/>
    </row>
    <row r="22" spans="1:13" ht="16.5" customHeight="1">
      <c r="A22" s="26"/>
      <c r="B22" s="27"/>
      <c r="C22" s="27"/>
      <c r="D22" s="151"/>
      <c r="E22" s="151"/>
      <c r="F22" s="152"/>
      <c r="H22" s="149"/>
      <c r="I22" s="149"/>
      <c r="J22" s="149"/>
    </row>
    <row r="23" spans="1:13" ht="18.75" customHeight="1">
      <c r="A23" s="226" t="s">
        <v>91</v>
      </c>
      <c r="B23" s="227"/>
      <c r="C23" s="227"/>
      <c r="D23" s="228"/>
      <c r="E23" s="27"/>
      <c r="F23" s="30"/>
    </row>
    <row r="24" spans="1:13">
      <c r="A24" s="40" t="s">
        <v>46</v>
      </c>
      <c r="B24" s="27"/>
      <c r="C24" s="27"/>
      <c r="D24" s="37" t="s">
        <v>47</v>
      </c>
      <c r="E24" s="36"/>
      <c r="F24" s="38"/>
    </row>
    <row r="25" spans="1:13">
      <c r="A25" t="s">
        <v>114</v>
      </c>
      <c r="B25" s="37"/>
      <c r="C25" s="37"/>
      <c r="D25" s="37" t="s">
        <v>113</v>
      </c>
      <c r="E25" s="36"/>
      <c r="F25" s="38"/>
    </row>
    <row r="26" spans="1:13">
      <c r="A26" s="26" t="s">
        <v>48</v>
      </c>
      <c r="B26" s="37"/>
      <c r="C26" s="37"/>
      <c r="D26" s="37"/>
      <c r="E26" s="36"/>
      <c r="F26" s="38"/>
    </row>
    <row r="27" spans="1:13" ht="15.75" thickBot="1">
      <c r="A27" s="31"/>
      <c r="B27" s="32"/>
      <c r="C27" s="32"/>
      <c r="D27" s="32"/>
      <c r="E27" s="32"/>
      <c r="F27" s="33"/>
    </row>
    <row r="28" spans="1:13" ht="15.75" thickBot="1"/>
    <row r="29" spans="1:13" ht="32.25" customHeight="1" thickBot="1">
      <c r="A29" s="224" t="s">
        <v>66</v>
      </c>
      <c r="B29" s="225"/>
      <c r="C29" s="229" t="s">
        <v>92</v>
      </c>
      <c r="D29" s="230"/>
      <c r="E29" s="230"/>
      <c r="F29" s="231"/>
    </row>
    <row r="30" spans="1:13" ht="19.5" customHeight="1">
      <c r="A30" s="92" t="s">
        <v>67</v>
      </c>
      <c r="B30" s="79" t="s">
        <v>7</v>
      </c>
      <c r="C30" s="107" t="s">
        <v>116</v>
      </c>
      <c r="D30" s="81" t="s">
        <v>117</v>
      </c>
      <c r="E30" s="20"/>
      <c r="F30" s="20"/>
    </row>
    <row r="31" spans="1:13" ht="21" customHeight="1">
      <c r="A31" s="106" t="s">
        <v>68</v>
      </c>
      <c r="B31" s="101" t="s">
        <v>119</v>
      </c>
      <c r="C31" s="108" t="s">
        <v>81</v>
      </c>
      <c r="D31" s="207" t="s">
        <v>143</v>
      </c>
      <c r="E31" s="207"/>
      <c r="F31" s="207"/>
    </row>
    <row r="32" spans="1:13" ht="15.75" thickBot="1">
      <c r="A32" s="64"/>
      <c r="B32" s="62"/>
      <c r="C32" s="63"/>
      <c r="D32" s="63"/>
      <c r="E32" s="63"/>
    </row>
    <row r="33" spans="1:6">
      <c r="A33" s="219" t="s">
        <v>76</v>
      </c>
      <c r="B33" s="217" t="str">
        <f>CONCATENATE($B$30, ", ", B31, ", ","Summer Session for ", B2, ", ", D30, ", ", D31)</f>
        <v>Dan Noble, 5-3677, Summer Session for Grant Harley, Bird Appreciation, Session I - 4-Week, from 5/12/2019 to 6/8/2019</v>
      </c>
      <c r="C33" s="218"/>
      <c r="D33" s="218"/>
      <c r="E33" s="218"/>
      <c r="F33" s="218"/>
    </row>
    <row r="34" spans="1:6" ht="15.75" thickBot="1">
      <c r="A34" s="220"/>
      <c r="B34" s="218"/>
      <c r="C34" s="218"/>
      <c r="D34" s="218"/>
      <c r="E34" s="218"/>
      <c r="F34" s="218"/>
    </row>
    <row r="35" spans="1:6" ht="15.75" thickBot="1">
      <c r="A35" s="63"/>
      <c r="B35" s="63"/>
      <c r="C35" s="63"/>
      <c r="D35" s="63"/>
      <c r="E35" s="35"/>
      <c r="F35" s="27"/>
    </row>
    <row r="36" spans="1:6" ht="9.75" customHeight="1">
      <c r="A36" s="208" t="s">
        <v>71</v>
      </c>
      <c r="B36" s="209"/>
      <c r="C36" s="209"/>
      <c r="D36" s="209"/>
      <c r="E36" s="209"/>
      <c r="F36" s="210"/>
    </row>
    <row r="37" spans="1:6" ht="15.75" customHeight="1">
      <c r="A37" s="211"/>
      <c r="B37" s="212"/>
      <c r="C37" s="212"/>
      <c r="D37" s="212"/>
      <c r="E37" s="212"/>
      <c r="F37" s="213"/>
    </row>
    <row r="38" spans="1:6">
      <c r="A38" s="211"/>
      <c r="B38" s="212"/>
      <c r="C38" s="212"/>
      <c r="D38" s="212"/>
      <c r="E38" s="212"/>
      <c r="F38" s="213"/>
    </row>
    <row r="39" spans="1:6" ht="22.5" customHeight="1" thickBot="1">
      <c r="A39" s="214"/>
      <c r="B39" s="215"/>
      <c r="C39" s="215"/>
      <c r="D39" s="215"/>
      <c r="E39" s="215"/>
      <c r="F39" s="216"/>
    </row>
    <row r="40" spans="1:6">
      <c r="D40" s="35"/>
      <c r="E40" s="35"/>
    </row>
    <row r="42" spans="1:6" ht="30.75" customHeight="1"/>
  </sheetData>
  <mergeCells count="18">
    <mergeCell ref="H1:J2"/>
    <mergeCell ref="B8:C8"/>
    <mergeCell ref="D12:F12"/>
    <mergeCell ref="D8:F8"/>
    <mergeCell ref="C9:F9"/>
    <mergeCell ref="C10:F10"/>
    <mergeCell ref="D2:E3"/>
    <mergeCell ref="A1:F1"/>
    <mergeCell ref="D31:F31"/>
    <mergeCell ref="A36:F39"/>
    <mergeCell ref="B33:F34"/>
    <mergeCell ref="A33:A34"/>
    <mergeCell ref="H5:J5"/>
    <mergeCell ref="A29:B29"/>
    <mergeCell ref="A23:D23"/>
    <mergeCell ref="C29:F29"/>
    <mergeCell ref="H18:J19"/>
    <mergeCell ref="D5:E6"/>
  </mergeCells>
  <dataValidations count="2">
    <dataValidation type="list" allowBlank="1" showInputMessage="1" showErrorMessage="1" sqref="C12">
      <formula1>Summer_Session</formula1>
    </dataValidation>
    <dataValidation type="list" allowBlank="1" showInputMessage="1" showErrorMessage="1" sqref="D31 B32">
      <formula1>EPAF_Comment</formula1>
    </dataValidation>
  </dataValidations>
  <hyperlinks>
    <hyperlink ref="H1" location="Begin!A1" display="Start Over"/>
    <hyperlink ref="H5" location="'2014 Summer Pays + Factor'!A1" display="Summer Session Payroll Calendar"/>
    <hyperlink ref="H18" location="Begin!A1" display="Start Over"/>
    <hyperlink ref="H18:J19" location="'Salary Calculation'!A1" display="Back to Salary Calculation"/>
  </hyperlinks>
  <pageMargins left="0.25" right="0.25" top="0.75" bottom="0.75" header="0.3" footer="0.3"/>
  <pageSetup scale="8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selection activeCell="A2" sqref="A2"/>
    </sheetView>
  </sheetViews>
  <sheetFormatPr defaultRowHeight="15"/>
  <cols>
    <col min="1" max="1" width="24.28515625" customWidth="1"/>
    <col min="2" max="2" width="14.140625" customWidth="1"/>
    <col min="3" max="3" width="30" customWidth="1"/>
    <col min="4" max="4" width="12" customWidth="1"/>
    <col min="5" max="5" width="14.42578125" customWidth="1"/>
    <col min="6" max="6" width="11.28515625" customWidth="1"/>
    <col min="8" max="8" width="22.28515625" bestFit="1" customWidth="1"/>
    <col min="9" max="10" width="10.7109375" bestFit="1" customWidth="1"/>
    <col min="11" max="11" width="5.28515625" bestFit="1" customWidth="1"/>
    <col min="12" max="12" width="6.7109375" bestFit="1" customWidth="1"/>
    <col min="13" max="13" width="18" customWidth="1"/>
    <col min="14" max="14" width="44.5703125" bestFit="1" customWidth="1"/>
  </cols>
  <sheetData>
    <row r="1" spans="1:14" ht="27" thickBot="1">
      <c r="A1" s="186" t="s">
        <v>125</v>
      </c>
      <c r="B1" s="187"/>
      <c r="C1" s="187"/>
      <c r="D1" s="315"/>
      <c r="E1" s="316"/>
      <c r="G1" s="4"/>
    </row>
    <row r="2" spans="1:14" s="16" customFormat="1" ht="32.25" customHeight="1" thickBot="1">
      <c r="A2" s="128" t="s">
        <v>21</v>
      </c>
      <c r="B2" s="65" t="str">
        <f>'Max Salary'!B3</f>
        <v>Grant Harley</v>
      </c>
      <c r="C2" s="83"/>
      <c r="D2" s="320" t="s">
        <v>20</v>
      </c>
      <c r="E2" s="321"/>
      <c r="F2" s="322"/>
      <c r="G2" s="37"/>
      <c r="H2" s="174" t="s">
        <v>74</v>
      </c>
      <c r="I2" s="175"/>
      <c r="J2" s="176"/>
      <c r="K2"/>
      <c r="L2"/>
      <c r="M2"/>
      <c r="N2"/>
    </row>
    <row r="3" spans="1:14" s="16" customFormat="1" ht="19.5" thickBot="1">
      <c r="A3" s="129" t="s">
        <v>19</v>
      </c>
      <c r="B3" s="25" t="str">
        <f>'Max Salary'!B4</f>
        <v>V00012345</v>
      </c>
      <c r="C3" s="7"/>
      <c r="D3" s="9"/>
      <c r="E3" s="7"/>
      <c r="H3"/>
      <c r="I3"/>
      <c r="J3"/>
      <c r="K3"/>
      <c r="L3"/>
      <c r="M3"/>
      <c r="N3"/>
    </row>
    <row r="4" spans="1:14" s="16" customFormat="1" ht="16.5" thickBot="1">
      <c r="A4" s="129" t="s">
        <v>18</v>
      </c>
      <c r="B4" s="25" t="str">
        <f>'Max Salary'!B5</f>
        <v>AERS</v>
      </c>
      <c r="D4" s="307" t="s">
        <v>95</v>
      </c>
      <c r="E4" s="313"/>
      <c r="F4" s="314"/>
      <c r="G4" s="35"/>
      <c r="H4"/>
      <c r="I4"/>
      <c r="J4"/>
      <c r="K4"/>
      <c r="L4"/>
      <c r="M4"/>
      <c r="N4"/>
    </row>
    <row r="5" spans="1:14" s="16" customFormat="1" ht="16.5" thickBot="1">
      <c r="A5" s="95" t="s">
        <v>115</v>
      </c>
      <c r="B5" s="24">
        <f>'Max Salary'!B6</f>
        <v>70012.800000000003</v>
      </c>
      <c r="C5"/>
      <c r="D5" s="271"/>
      <c r="E5" s="272"/>
      <c r="F5" s="273"/>
      <c r="H5" s="221" t="s">
        <v>63</v>
      </c>
      <c r="I5" s="222"/>
      <c r="J5" s="223"/>
      <c r="K5"/>
      <c r="L5"/>
      <c r="M5"/>
    </row>
    <row r="6" spans="1:14" s="16" customFormat="1" ht="18.75">
      <c r="A6" s="143" t="s">
        <v>27</v>
      </c>
      <c r="B6" s="145">
        <f>'Max Salary'!B7</f>
        <v>1</v>
      </c>
      <c r="C6"/>
      <c r="D6" s="7"/>
      <c r="E6" s="7"/>
      <c r="H6" s="144"/>
      <c r="I6" s="18"/>
      <c r="J6" s="18"/>
      <c r="K6"/>
      <c r="L6"/>
      <c r="M6"/>
    </row>
    <row r="7" spans="1:14" s="16" customFormat="1" ht="18.75">
      <c r="A7" s="143" t="s">
        <v>105</v>
      </c>
      <c r="B7" s="146">
        <f>'Max Salary'!B8</f>
        <v>1560</v>
      </c>
      <c r="C7"/>
      <c r="D7" s="7"/>
      <c r="E7" s="7"/>
      <c r="H7" s="144"/>
      <c r="I7" s="18"/>
      <c r="J7" s="18"/>
      <c r="K7"/>
      <c r="L7"/>
      <c r="M7"/>
    </row>
    <row r="8" spans="1:14" s="16" customFormat="1" ht="15.75">
      <c r="A8" s="95" t="s">
        <v>16</v>
      </c>
      <c r="B8" s="248">
        <f>'Max Salary'!B9:C9</f>
        <v>44.88</v>
      </c>
      <c r="C8" s="249"/>
      <c r="D8" s="323" t="s">
        <v>107</v>
      </c>
      <c r="E8" s="324"/>
      <c r="F8" s="324"/>
      <c r="G8" s="70"/>
    </row>
    <row r="9" spans="1:14" ht="15.75">
      <c r="A9" s="96" t="s">
        <v>15</v>
      </c>
      <c r="B9" s="23">
        <f>'Max Salary'!B10</f>
        <v>44.88</v>
      </c>
      <c r="C9" s="327" t="s">
        <v>14</v>
      </c>
      <c r="D9" s="328"/>
      <c r="E9" s="328"/>
      <c r="F9" s="328"/>
      <c r="G9" s="72"/>
    </row>
    <row r="10" spans="1:14" ht="15.75">
      <c r="A10" s="100" t="s">
        <v>88</v>
      </c>
      <c r="B10" s="112">
        <v>35</v>
      </c>
      <c r="C10" s="325" t="s">
        <v>13</v>
      </c>
      <c r="D10" s="326"/>
      <c r="E10" s="326"/>
      <c r="F10" s="326"/>
      <c r="G10" s="72"/>
    </row>
    <row r="11" spans="1:14" ht="19.5" thickBot="1">
      <c r="A11" s="12"/>
      <c r="B11" s="11"/>
      <c r="C11" s="7"/>
      <c r="D11" s="7"/>
      <c r="E11" s="7"/>
    </row>
    <row r="12" spans="1:14" ht="32.25" customHeight="1" thickBot="1">
      <c r="A12" s="317" t="s">
        <v>96</v>
      </c>
      <c r="B12" s="318"/>
      <c r="C12" s="319" t="s">
        <v>50</v>
      </c>
      <c r="D12" s="295"/>
      <c r="E12" s="295"/>
      <c r="F12" s="296"/>
    </row>
    <row r="13" spans="1:14">
      <c r="A13" s="26"/>
      <c r="B13" s="27"/>
      <c r="C13" s="27"/>
      <c r="D13" s="170" t="s">
        <v>45</v>
      </c>
      <c r="E13" s="111" t="s">
        <v>51</v>
      </c>
      <c r="F13" s="169" t="s">
        <v>120</v>
      </c>
    </row>
    <row r="14" spans="1:14" ht="15.75">
      <c r="A14" s="110" t="s">
        <v>31</v>
      </c>
      <c r="B14" s="67">
        <v>43233</v>
      </c>
      <c r="C14" s="34" t="s">
        <v>44</v>
      </c>
      <c r="D14" s="55">
        <f>D15*$B$18*$B$9</f>
        <v>23337.600000000002</v>
      </c>
      <c r="E14" s="112">
        <f>E15*$B$18*$B$10</f>
        <v>18200</v>
      </c>
      <c r="F14" s="55">
        <f>(F15*$B$18*$B$9)*F16</f>
        <v>5834.4000000000005</v>
      </c>
    </row>
    <row r="15" spans="1:14" ht="15.75">
      <c r="A15" s="110" t="s">
        <v>29</v>
      </c>
      <c r="B15" s="67">
        <v>43323</v>
      </c>
      <c r="C15" s="29" t="s">
        <v>93</v>
      </c>
      <c r="D15" s="69">
        <v>40</v>
      </c>
      <c r="E15" s="69">
        <v>40</v>
      </c>
      <c r="F15" s="69">
        <v>20</v>
      </c>
    </row>
    <row r="16" spans="1:14" ht="16.5" thickBot="1">
      <c r="A16" s="110" t="s">
        <v>26</v>
      </c>
      <c r="B16" s="68">
        <v>6.5</v>
      </c>
      <c r="C16" s="34" t="s">
        <v>27</v>
      </c>
      <c r="D16" s="57">
        <f>D15*2/80</f>
        <v>1</v>
      </c>
      <c r="E16" s="147">
        <f>E15*2/80</f>
        <v>1</v>
      </c>
      <c r="F16" s="57">
        <v>0.5</v>
      </c>
    </row>
    <row r="17" spans="1:13" ht="15.75">
      <c r="A17" s="110" t="s">
        <v>23</v>
      </c>
      <c r="B17" s="68">
        <v>6.5</v>
      </c>
      <c r="C17" s="34" t="s">
        <v>25</v>
      </c>
      <c r="D17" s="58">
        <f>D15*2</f>
        <v>80</v>
      </c>
      <c r="E17" s="148">
        <f>E15*2</f>
        <v>80</v>
      </c>
      <c r="F17" s="58">
        <v>40</v>
      </c>
      <c r="H17" s="232" t="s">
        <v>80</v>
      </c>
      <c r="I17" s="233"/>
      <c r="J17" s="234"/>
      <c r="K17" s="61"/>
      <c r="L17" s="35"/>
      <c r="M17" s="35"/>
    </row>
    <row r="18" spans="1:13" ht="16.5" thickBot="1">
      <c r="A18" s="110" t="s">
        <v>22</v>
      </c>
      <c r="B18" s="68">
        <v>13</v>
      </c>
      <c r="C18" s="34" t="s">
        <v>24</v>
      </c>
      <c r="D18" s="58">
        <f>D17/10</f>
        <v>8</v>
      </c>
      <c r="E18" s="148">
        <f>E17/10</f>
        <v>8</v>
      </c>
      <c r="F18" s="58">
        <v>4</v>
      </c>
      <c r="H18" s="235"/>
      <c r="I18" s="236"/>
      <c r="J18" s="237"/>
    </row>
    <row r="19" spans="1:13" ht="7.5" customHeight="1">
      <c r="A19" s="26"/>
      <c r="B19" s="27"/>
      <c r="C19" s="27"/>
      <c r="D19" s="27"/>
      <c r="E19" s="27"/>
      <c r="F19" s="30"/>
    </row>
    <row r="20" spans="1:13">
      <c r="A20" s="278" t="s">
        <v>77</v>
      </c>
      <c r="B20" s="279"/>
      <c r="C20" s="279"/>
      <c r="D20" s="279"/>
      <c r="E20" s="279"/>
      <c r="F20" s="280"/>
    </row>
    <row r="21" spans="1:13" ht="15.75" customHeight="1">
      <c r="A21" s="281"/>
      <c r="B21" s="282"/>
      <c r="C21" s="282"/>
      <c r="D21" s="282"/>
      <c r="E21" s="282"/>
      <c r="F21" s="283"/>
    </row>
    <row r="22" spans="1:13" ht="15.75">
      <c r="A22" s="82" t="s">
        <v>121</v>
      </c>
      <c r="B22" s="37"/>
      <c r="C22" s="37"/>
      <c r="D22" s="37"/>
      <c r="E22" s="35"/>
      <c r="F22" s="39"/>
    </row>
    <row r="23" spans="1:13" ht="15.75">
      <c r="A23" s="82" t="s">
        <v>78</v>
      </c>
      <c r="B23" s="37"/>
      <c r="C23" s="37"/>
      <c r="D23" s="35"/>
      <c r="E23" s="35"/>
      <c r="F23" s="39"/>
    </row>
    <row r="24" spans="1:13" ht="7.5" customHeight="1" thickBot="1">
      <c r="A24" s="31"/>
      <c r="B24" s="32"/>
      <c r="C24" s="32"/>
      <c r="D24" s="32"/>
      <c r="E24" s="32"/>
      <c r="F24" s="33"/>
    </row>
    <row r="25" spans="1:13" ht="15.75" thickBot="1"/>
    <row r="26" spans="1:13" ht="16.5" thickBot="1">
      <c r="A26" s="293" t="s">
        <v>72</v>
      </c>
      <c r="B26" s="294"/>
      <c r="C26" s="295"/>
      <c r="D26" s="295"/>
      <c r="E26" s="295"/>
      <c r="F26" s="296"/>
      <c r="H26" s="161"/>
      <c r="I26" s="160"/>
      <c r="J26" s="160"/>
    </row>
    <row r="27" spans="1:13" ht="15.75">
      <c r="A27" s="92" t="s">
        <v>67</v>
      </c>
      <c r="B27" s="79" t="s">
        <v>85</v>
      </c>
      <c r="C27" s="284" t="s">
        <v>94</v>
      </c>
      <c r="D27" s="285"/>
      <c r="E27" s="285"/>
      <c r="F27" s="286"/>
      <c r="H27" s="161"/>
      <c r="I27" s="159"/>
    </row>
    <row r="28" spans="1:13" ht="15.75">
      <c r="A28" s="93" t="s">
        <v>68</v>
      </c>
      <c r="B28" s="80" t="s">
        <v>69</v>
      </c>
      <c r="C28" s="287"/>
      <c r="D28" s="288"/>
      <c r="E28" s="288"/>
      <c r="F28" s="289"/>
      <c r="H28" s="35"/>
    </row>
    <row r="29" spans="1:13" ht="15.75">
      <c r="A29" s="93" t="s">
        <v>30</v>
      </c>
      <c r="B29" s="103">
        <f>D15</f>
        <v>40</v>
      </c>
      <c r="C29" s="287"/>
      <c r="D29" s="288"/>
      <c r="E29" s="288"/>
      <c r="F29" s="289"/>
      <c r="H29" s="35"/>
    </row>
    <row r="30" spans="1:13" ht="16.5" thickBot="1">
      <c r="A30" s="94" t="s">
        <v>73</v>
      </c>
      <c r="B30" s="116">
        <v>34.22</v>
      </c>
      <c r="C30" s="290"/>
      <c r="D30" s="291"/>
      <c r="E30" s="291"/>
      <c r="F30" s="292"/>
      <c r="H30" s="35"/>
    </row>
    <row r="31" spans="1:13">
      <c r="A31" s="276" t="s">
        <v>70</v>
      </c>
      <c r="B31" s="297" t="s">
        <v>109</v>
      </c>
      <c r="C31" s="298"/>
      <c r="D31" s="301" t="s">
        <v>83</v>
      </c>
      <c r="E31" s="302"/>
      <c r="F31" s="303"/>
      <c r="H31" s="35"/>
    </row>
    <row r="32" spans="1:13" ht="15.75" thickBot="1">
      <c r="A32" s="277"/>
      <c r="B32" s="299"/>
      <c r="C32" s="300"/>
      <c r="D32" s="304"/>
      <c r="E32" s="305"/>
      <c r="F32" s="306"/>
      <c r="H32" s="35"/>
    </row>
    <row r="33" spans="1:7" ht="7.5" customHeight="1" thickBot="1"/>
    <row r="34" spans="1:7">
      <c r="A34" s="274" t="s">
        <v>84</v>
      </c>
      <c r="B34" s="307" t="str">
        <f>CONCATENATE($B$27,", ",B28,", ","Summer Session for ",$B$2,", ","Working ",B29," Hours Total,"," Rate of $",B30,", ",B31)</f>
        <v>Dan, 5-1234, Summer Session for Grant Harley, Working 40 Hours Total, Rate of $34.22, Working from 5-13-2018 to 6-16-2018</v>
      </c>
      <c r="C34" s="308"/>
      <c r="D34" s="308"/>
      <c r="E34" s="308"/>
      <c r="F34" s="309"/>
      <c r="G34" s="63"/>
    </row>
    <row r="35" spans="1:7" ht="15.75" thickBot="1">
      <c r="A35" s="275"/>
      <c r="B35" s="310"/>
      <c r="C35" s="311"/>
      <c r="D35" s="311"/>
      <c r="E35" s="311"/>
      <c r="F35" s="312"/>
      <c r="G35" s="63"/>
    </row>
    <row r="36" spans="1:7" ht="7.5" customHeight="1" thickBot="1">
      <c r="B36" s="71"/>
      <c r="C36" s="71"/>
      <c r="D36" s="71"/>
      <c r="E36" s="71"/>
      <c r="F36" s="71"/>
    </row>
    <row r="37" spans="1:7">
      <c r="A37" s="265" t="s">
        <v>75</v>
      </c>
      <c r="B37" s="266"/>
      <c r="C37" s="266"/>
      <c r="D37" s="266"/>
      <c r="E37" s="266"/>
      <c r="F37" s="267"/>
      <c r="G37" s="71"/>
    </row>
    <row r="38" spans="1:7">
      <c r="A38" s="268"/>
      <c r="B38" s="269"/>
      <c r="C38" s="269"/>
      <c r="D38" s="269"/>
      <c r="E38" s="269"/>
      <c r="F38" s="270"/>
      <c r="G38" s="71"/>
    </row>
    <row r="39" spans="1:7">
      <c r="A39" s="268"/>
      <c r="B39" s="269"/>
      <c r="C39" s="269"/>
      <c r="D39" s="269"/>
      <c r="E39" s="269"/>
      <c r="F39" s="270"/>
      <c r="G39" s="71"/>
    </row>
    <row r="40" spans="1:7" ht="15.75" thickBot="1">
      <c r="A40" s="271"/>
      <c r="B40" s="272"/>
      <c r="C40" s="272"/>
      <c r="D40" s="272"/>
      <c r="E40" s="272"/>
      <c r="F40" s="273"/>
      <c r="G40" s="71"/>
    </row>
  </sheetData>
  <mergeCells count="21">
    <mergeCell ref="H2:J2"/>
    <mergeCell ref="A1:E1"/>
    <mergeCell ref="A12:B12"/>
    <mergeCell ref="C12:F12"/>
    <mergeCell ref="B8:C8"/>
    <mergeCell ref="D2:F2"/>
    <mergeCell ref="D8:F8"/>
    <mergeCell ref="C10:F10"/>
    <mergeCell ref="C9:F9"/>
    <mergeCell ref="A37:F40"/>
    <mergeCell ref="H5:J5"/>
    <mergeCell ref="A34:A35"/>
    <mergeCell ref="A31:A32"/>
    <mergeCell ref="A20:F21"/>
    <mergeCell ref="C27:F30"/>
    <mergeCell ref="A26:F26"/>
    <mergeCell ref="H17:J18"/>
    <mergeCell ref="B31:C32"/>
    <mergeCell ref="D31:F32"/>
    <mergeCell ref="B34:F35"/>
    <mergeCell ref="D4:F5"/>
  </mergeCells>
  <hyperlinks>
    <hyperlink ref="H5" location="'2014 Summer Pays + Factor'!A1" display="Summer Session Payroll Calendar"/>
    <hyperlink ref="H2" location="Begin!A1" display="Start Over"/>
    <hyperlink ref="H17" location="Begin!A1" display="Start Over"/>
    <hyperlink ref="H17:J18" location="'Salary Calculation'!A1" display="Back to Salary Calculation"/>
  </hyperlinks>
  <pageMargins left="0.25" right="0.25" top="0.75" bottom="0.75" header="0.3" footer="0.3"/>
  <pageSetup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130" zoomScaleNormal="130" workbookViewId="0">
      <selection activeCell="A33" sqref="A33:E34"/>
    </sheetView>
  </sheetViews>
  <sheetFormatPr defaultRowHeight="15"/>
  <cols>
    <col min="1" max="1" width="7.85546875" customWidth="1"/>
    <col min="9" max="9" width="9.140625" customWidth="1"/>
    <col min="10" max="10" width="6" customWidth="1"/>
  </cols>
  <sheetData>
    <row r="1" spans="1:14" ht="24" customHeight="1" thickBot="1">
      <c r="A1" s="329" t="s">
        <v>126</v>
      </c>
      <c r="B1" s="330"/>
      <c r="C1" s="330"/>
      <c r="D1" s="330"/>
      <c r="E1" s="330"/>
      <c r="F1" s="330"/>
      <c r="G1" s="330"/>
      <c r="H1" s="330"/>
      <c r="I1" s="331"/>
      <c r="L1" s="4"/>
    </row>
    <row r="3" spans="1:14" ht="15.75" thickBot="1"/>
    <row r="4" spans="1:14" ht="18.75">
      <c r="A4" s="54" t="s">
        <v>64</v>
      </c>
      <c r="B4" s="54" t="s">
        <v>54</v>
      </c>
      <c r="C4" s="54" t="s">
        <v>55</v>
      </c>
      <c r="D4" s="54" t="s">
        <v>56</v>
      </c>
      <c r="E4" s="54" t="s">
        <v>57</v>
      </c>
      <c r="F4" s="54" t="s">
        <v>58</v>
      </c>
      <c r="G4" s="54" t="s">
        <v>59</v>
      </c>
      <c r="H4" s="54" t="s">
        <v>54</v>
      </c>
      <c r="I4" s="131" t="s">
        <v>65</v>
      </c>
    </row>
    <row r="5" spans="1:14" ht="18.75" thickBot="1">
      <c r="A5" s="42"/>
      <c r="B5" s="52">
        <v>5</v>
      </c>
      <c r="C5" s="51">
        <f>+B5+1</f>
        <v>6</v>
      </c>
      <c r="D5" s="51">
        <f>(C5+1)</f>
        <v>7</v>
      </c>
      <c r="E5" s="51">
        <f>(D5+1)</f>
        <v>8</v>
      </c>
      <c r="F5" s="51">
        <f>(E5+1)</f>
        <v>9</v>
      </c>
      <c r="G5" s="51">
        <f>(F5+1)</f>
        <v>10</v>
      </c>
      <c r="H5" s="53">
        <f>(G5+1)</f>
        <v>11</v>
      </c>
      <c r="I5" s="73">
        <v>11</v>
      </c>
      <c r="N5" s="56"/>
    </row>
    <row r="6" spans="1:14" ht="18.75">
      <c r="A6" s="42" t="s">
        <v>62</v>
      </c>
      <c r="B6" s="84">
        <v>12</v>
      </c>
      <c r="C6" s="44">
        <f>+B6+1</f>
        <v>13</v>
      </c>
      <c r="D6" s="44">
        <f>+C6+1</f>
        <v>14</v>
      </c>
      <c r="E6" s="44">
        <f>+D6+1</f>
        <v>15</v>
      </c>
      <c r="F6" s="45">
        <f>(E6+1)</f>
        <v>16</v>
      </c>
      <c r="G6" s="45">
        <f>(F6+1)</f>
        <v>17</v>
      </c>
      <c r="H6" s="46">
        <f>+G6+1</f>
        <v>18</v>
      </c>
      <c r="I6" s="43"/>
      <c r="J6" s="119">
        <v>0.5</v>
      </c>
      <c r="K6" s="7" t="s">
        <v>130</v>
      </c>
    </row>
    <row r="7" spans="1:14" ht="18.75">
      <c r="A7" s="42"/>
      <c r="B7" s="42"/>
      <c r="C7" s="42"/>
      <c r="D7" s="42"/>
      <c r="E7" s="42"/>
      <c r="F7" s="42"/>
      <c r="G7" s="42"/>
      <c r="H7" s="42"/>
      <c r="I7" s="43"/>
      <c r="J7" s="119"/>
      <c r="K7" s="7"/>
    </row>
    <row r="8" spans="1:14" ht="19.5" thickBot="1">
      <c r="A8" s="42" t="s">
        <v>52</v>
      </c>
      <c r="B8" s="120">
        <v>19</v>
      </c>
      <c r="C8" s="132">
        <f>B8+1</f>
        <v>20</v>
      </c>
      <c r="D8" s="121">
        <v>21</v>
      </c>
      <c r="E8" s="121">
        <v>22</v>
      </c>
      <c r="F8" s="121">
        <v>23</v>
      </c>
      <c r="G8" s="121">
        <v>24</v>
      </c>
      <c r="H8" s="122">
        <v>25</v>
      </c>
      <c r="I8" s="73">
        <v>12</v>
      </c>
      <c r="J8" s="119">
        <v>1</v>
      </c>
      <c r="K8" s="7" t="s">
        <v>131</v>
      </c>
    </row>
    <row r="9" spans="1:14" ht="19.5" thickBot="1">
      <c r="A9" s="42" t="s">
        <v>53</v>
      </c>
      <c r="B9" s="48">
        <v>26</v>
      </c>
      <c r="C9" s="47">
        <v>27</v>
      </c>
      <c r="D9" s="44">
        <v>28</v>
      </c>
      <c r="E9" s="44">
        <v>29</v>
      </c>
      <c r="F9" s="44">
        <v>30</v>
      </c>
      <c r="G9" s="44">
        <v>31</v>
      </c>
      <c r="H9" s="49">
        <v>1</v>
      </c>
      <c r="I9" s="43"/>
      <c r="J9" s="119">
        <v>1.5</v>
      </c>
      <c r="K9" s="7" t="s">
        <v>132</v>
      </c>
    </row>
    <row r="10" spans="1:14" ht="18.75">
      <c r="A10" s="42"/>
      <c r="B10" s="42"/>
      <c r="C10" s="42"/>
      <c r="D10" s="42"/>
      <c r="E10" s="42"/>
      <c r="F10" s="42"/>
      <c r="G10" s="42"/>
      <c r="H10" s="42"/>
      <c r="I10" s="43"/>
      <c r="J10" s="119"/>
      <c r="K10" s="7"/>
    </row>
    <row r="11" spans="1:14" ht="18.75">
      <c r="A11" s="42" t="s">
        <v>52</v>
      </c>
      <c r="B11" s="120">
        <f>(H9+1)</f>
        <v>2</v>
      </c>
      <c r="C11" s="121">
        <f>+B11+1</f>
        <v>3</v>
      </c>
      <c r="D11" s="121">
        <f t="shared" ref="D11:G12" si="0">(C11+1)</f>
        <v>4</v>
      </c>
      <c r="E11" s="121">
        <f t="shared" si="0"/>
        <v>5</v>
      </c>
      <c r="F11" s="121">
        <f t="shared" si="0"/>
        <v>6</v>
      </c>
      <c r="G11" s="121">
        <f t="shared" si="0"/>
        <v>7</v>
      </c>
      <c r="H11" s="122">
        <f>+G11+1</f>
        <v>8</v>
      </c>
      <c r="I11" s="73">
        <v>13</v>
      </c>
      <c r="J11" s="119">
        <v>2</v>
      </c>
      <c r="K11" s="7" t="s">
        <v>133</v>
      </c>
    </row>
    <row r="12" spans="1:14" ht="18.75">
      <c r="A12" s="50"/>
      <c r="B12" s="48">
        <f>+H11+1</f>
        <v>9</v>
      </c>
      <c r="C12" s="44">
        <f>+B12+1</f>
        <v>10</v>
      </c>
      <c r="D12" s="44">
        <f t="shared" si="0"/>
        <v>11</v>
      </c>
      <c r="E12" s="44">
        <f t="shared" si="0"/>
        <v>12</v>
      </c>
      <c r="F12" s="44">
        <f t="shared" si="0"/>
        <v>13</v>
      </c>
      <c r="G12" s="44">
        <f t="shared" si="0"/>
        <v>14</v>
      </c>
      <c r="H12" s="49">
        <f>+G12+1</f>
        <v>15</v>
      </c>
      <c r="I12" s="43"/>
      <c r="J12" s="119">
        <v>2.5</v>
      </c>
      <c r="K12" s="7" t="s">
        <v>134</v>
      </c>
    </row>
    <row r="13" spans="1:14" ht="18.75">
      <c r="A13" s="50"/>
      <c r="B13" s="42"/>
      <c r="C13" s="42"/>
      <c r="D13" s="42"/>
      <c r="E13" s="42"/>
      <c r="F13" s="42"/>
      <c r="G13" s="42"/>
      <c r="H13" s="42"/>
      <c r="I13" s="43"/>
      <c r="J13" s="119"/>
      <c r="K13" s="7"/>
    </row>
    <row r="14" spans="1:14" ht="18.75">
      <c r="A14" s="42" t="s">
        <v>52</v>
      </c>
      <c r="B14" s="120">
        <v>16</v>
      </c>
      <c r="C14" s="121">
        <f>+B14+1</f>
        <v>17</v>
      </c>
      <c r="D14" s="121">
        <f t="shared" ref="D14" si="1">(C14+1)</f>
        <v>18</v>
      </c>
      <c r="E14" s="121">
        <f t="shared" ref="E14" si="2">(D14+1)</f>
        <v>19</v>
      </c>
      <c r="F14" s="121">
        <f t="shared" ref="F14" si="3">(E14+1)</f>
        <v>20</v>
      </c>
      <c r="G14" s="121">
        <f t="shared" ref="G14" si="4">(F14+1)</f>
        <v>21</v>
      </c>
      <c r="H14" s="122">
        <f>+G14+1</f>
        <v>22</v>
      </c>
      <c r="I14" s="73">
        <v>14</v>
      </c>
      <c r="J14" s="119">
        <v>3</v>
      </c>
      <c r="K14" s="7" t="s">
        <v>135</v>
      </c>
    </row>
    <row r="15" spans="1:14" ht="18.75">
      <c r="A15" s="42"/>
      <c r="B15" s="48">
        <v>23</v>
      </c>
      <c r="C15" s="44">
        <f>+B15+1</f>
        <v>24</v>
      </c>
      <c r="D15" s="44">
        <f t="shared" ref="D15" si="5">(C15+1)</f>
        <v>25</v>
      </c>
      <c r="E15" s="44">
        <f t="shared" ref="E15" si="6">(D15+1)</f>
        <v>26</v>
      </c>
      <c r="F15" s="44">
        <f t="shared" ref="F15" si="7">(E15+1)</f>
        <v>27</v>
      </c>
      <c r="G15" s="44">
        <f t="shared" ref="G15" si="8">(F15+1)</f>
        <v>28</v>
      </c>
      <c r="H15" s="49">
        <f>+G15+1</f>
        <v>29</v>
      </c>
      <c r="I15" s="43"/>
      <c r="J15" s="119">
        <v>3.5</v>
      </c>
      <c r="K15" s="7" t="s">
        <v>136</v>
      </c>
    </row>
    <row r="16" spans="1:14" ht="19.5" thickBot="1">
      <c r="A16" s="42"/>
      <c r="B16" s="42"/>
      <c r="C16" s="42"/>
      <c r="D16" s="42"/>
      <c r="E16" s="42"/>
      <c r="F16" s="42"/>
      <c r="G16" s="42"/>
      <c r="H16" s="42"/>
      <c r="I16" s="43"/>
      <c r="J16" s="119"/>
      <c r="K16" s="7"/>
    </row>
    <row r="17" spans="1:11" ht="19.5" thickBot="1">
      <c r="A17" s="42" t="s">
        <v>60</v>
      </c>
      <c r="B17" s="120">
        <v>30</v>
      </c>
      <c r="C17" s="133">
        <v>1</v>
      </c>
      <c r="D17" s="133">
        <f t="shared" ref="D17" si="9">(C17+1)</f>
        <v>2</v>
      </c>
      <c r="E17" s="133">
        <f t="shared" ref="E17" si="10">(D17+1)</f>
        <v>3</v>
      </c>
      <c r="F17" s="47">
        <f t="shared" ref="F17" si="11">(E17+1)</f>
        <v>4</v>
      </c>
      <c r="G17" s="121">
        <f t="shared" ref="G17" si="12">(F17+1)</f>
        <v>5</v>
      </c>
      <c r="H17" s="122">
        <f>+G17+1</f>
        <v>6</v>
      </c>
      <c r="I17" s="73">
        <v>15</v>
      </c>
      <c r="J17" s="119">
        <v>4</v>
      </c>
      <c r="K17" s="7" t="s">
        <v>137</v>
      </c>
    </row>
    <row r="18" spans="1:11" ht="18.75">
      <c r="A18" s="42"/>
      <c r="B18" s="48">
        <f>+H17+1</f>
        <v>7</v>
      </c>
      <c r="C18" s="44">
        <f>+B18+1</f>
        <v>8</v>
      </c>
      <c r="D18" s="44">
        <f>+C18+1</f>
        <v>9</v>
      </c>
      <c r="E18" s="44">
        <f>+D18+1</f>
        <v>10</v>
      </c>
      <c r="F18" s="44">
        <f>+E18+1</f>
        <v>11</v>
      </c>
      <c r="G18" s="44">
        <f>+F18+1</f>
        <v>12</v>
      </c>
      <c r="H18" s="49">
        <f>+G18+1</f>
        <v>13</v>
      </c>
      <c r="I18" s="43"/>
      <c r="J18" s="119">
        <v>4.5</v>
      </c>
      <c r="K18" s="7" t="s">
        <v>138</v>
      </c>
    </row>
    <row r="19" spans="1:11" ht="18.75">
      <c r="A19" s="42"/>
      <c r="B19" s="42"/>
      <c r="C19" s="42"/>
      <c r="D19" s="42"/>
      <c r="E19" s="42"/>
      <c r="F19" s="42"/>
      <c r="G19" s="42"/>
      <c r="H19" s="42"/>
      <c r="I19" s="43"/>
      <c r="J19" s="119"/>
      <c r="K19" s="7"/>
    </row>
    <row r="20" spans="1:11" ht="18.75">
      <c r="A20" s="42"/>
      <c r="B20" s="120">
        <v>14</v>
      </c>
      <c r="C20" s="121">
        <f>+B20+1</f>
        <v>15</v>
      </c>
      <c r="D20" s="121">
        <f t="shared" ref="D20" si="13">(C20+1)</f>
        <v>16</v>
      </c>
      <c r="E20" s="121">
        <f t="shared" ref="E20" si="14">(D20+1)</f>
        <v>17</v>
      </c>
      <c r="F20" s="121">
        <f t="shared" ref="F20" si="15">(E20+1)</f>
        <v>18</v>
      </c>
      <c r="G20" s="121">
        <f t="shared" ref="G20" si="16">(F20+1)</f>
        <v>19</v>
      </c>
      <c r="H20" s="122">
        <f>+G20+1</f>
        <v>20</v>
      </c>
      <c r="I20" s="73">
        <v>16</v>
      </c>
      <c r="J20" s="119">
        <v>5</v>
      </c>
      <c r="K20" s="7" t="s">
        <v>139</v>
      </c>
    </row>
    <row r="21" spans="1:11" ht="18.75">
      <c r="A21" s="42"/>
      <c r="B21" s="48">
        <f>H20+1</f>
        <v>21</v>
      </c>
      <c r="C21" s="44">
        <f>B21+1</f>
        <v>22</v>
      </c>
      <c r="D21" s="44">
        <f t="shared" ref="D21" si="17">(C21+1)</f>
        <v>23</v>
      </c>
      <c r="E21" s="44">
        <f>D21+1</f>
        <v>24</v>
      </c>
      <c r="F21" s="44">
        <f>E21+1</f>
        <v>25</v>
      </c>
      <c r="G21" s="44">
        <f>F21+1</f>
        <v>26</v>
      </c>
      <c r="H21" s="49">
        <v>27</v>
      </c>
      <c r="I21" s="43"/>
      <c r="J21" s="119">
        <v>5.5</v>
      </c>
      <c r="K21" s="7" t="s">
        <v>140</v>
      </c>
    </row>
    <row r="22" spans="1:11" ht="18.75">
      <c r="A22" s="42"/>
      <c r="B22" s="42"/>
      <c r="C22" s="42"/>
      <c r="D22" s="42"/>
      <c r="E22" s="42"/>
      <c r="F22" s="42"/>
      <c r="G22" s="42"/>
      <c r="H22" s="42"/>
      <c r="I22" s="43"/>
      <c r="J22" s="119"/>
      <c r="K22" s="7"/>
    </row>
    <row r="23" spans="1:11" ht="18.75">
      <c r="A23" s="42" t="s">
        <v>61</v>
      </c>
      <c r="B23" s="120">
        <f>+H21+1</f>
        <v>28</v>
      </c>
      <c r="C23" s="121">
        <v>29</v>
      </c>
      <c r="D23" s="121">
        <v>30</v>
      </c>
      <c r="E23" s="121">
        <v>31</v>
      </c>
      <c r="F23" s="121">
        <v>1</v>
      </c>
      <c r="G23" s="121">
        <f t="shared" ref="E23:H24" si="18">(F23+1)</f>
        <v>2</v>
      </c>
      <c r="H23" s="123">
        <f>+G23+1</f>
        <v>3</v>
      </c>
      <c r="I23" s="73">
        <v>17</v>
      </c>
      <c r="J23" s="119">
        <v>6</v>
      </c>
      <c r="K23" s="7" t="s">
        <v>141</v>
      </c>
    </row>
    <row r="24" spans="1:11" ht="18.75">
      <c r="A24" s="42"/>
      <c r="B24" s="48">
        <f>+H23+1</f>
        <v>4</v>
      </c>
      <c r="C24" s="44">
        <f>+B24+1</f>
        <v>5</v>
      </c>
      <c r="D24" s="44">
        <f>+C24+1</f>
        <v>6</v>
      </c>
      <c r="E24" s="44">
        <f t="shared" si="18"/>
        <v>7</v>
      </c>
      <c r="F24" s="44">
        <f t="shared" si="18"/>
        <v>8</v>
      </c>
      <c r="G24" s="44">
        <f t="shared" si="18"/>
        <v>9</v>
      </c>
      <c r="H24" s="171">
        <f t="shared" si="18"/>
        <v>10</v>
      </c>
      <c r="I24" s="43"/>
      <c r="J24" s="119">
        <v>6.5</v>
      </c>
      <c r="K24" s="7" t="s">
        <v>142</v>
      </c>
    </row>
    <row r="25" spans="1:11" ht="18.75">
      <c r="A25" s="43"/>
      <c r="B25" s="43"/>
      <c r="C25" s="43"/>
      <c r="D25" s="43"/>
      <c r="E25" s="43"/>
      <c r="F25" s="43"/>
      <c r="G25" s="43"/>
      <c r="H25" s="43"/>
      <c r="I25" s="43"/>
      <c r="J25" s="7"/>
      <c r="K25" s="7"/>
    </row>
    <row r="26" spans="1:11" ht="19.5" thickBot="1">
      <c r="A26" s="43"/>
      <c r="B26" s="120">
        <f>+H24+1</f>
        <v>11</v>
      </c>
      <c r="C26" s="121">
        <v>12</v>
      </c>
      <c r="D26" s="121">
        <v>13</v>
      </c>
      <c r="E26" s="121">
        <v>14</v>
      </c>
      <c r="F26" s="121">
        <v>15</v>
      </c>
      <c r="G26" s="121">
        <v>16</v>
      </c>
      <c r="H26" s="172">
        <v>17</v>
      </c>
      <c r="I26" s="73">
        <v>18</v>
      </c>
      <c r="J26" s="119">
        <v>7</v>
      </c>
      <c r="K26" s="7" t="s">
        <v>129</v>
      </c>
    </row>
    <row r="27" spans="1:11" ht="19.5" thickBot="1">
      <c r="A27" s="43"/>
      <c r="B27" s="173">
        <f>+H26+1</f>
        <v>18</v>
      </c>
      <c r="C27" s="44">
        <f>+B27+1</f>
        <v>19</v>
      </c>
      <c r="D27" s="44">
        <f>+C27+1</f>
        <v>20</v>
      </c>
      <c r="E27" s="44">
        <f t="shared" ref="E27" si="19">(D27+1)</f>
        <v>21</v>
      </c>
      <c r="F27" s="44">
        <f t="shared" ref="F27" si="20">(E27+1)</f>
        <v>22</v>
      </c>
      <c r="G27" s="44">
        <f t="shared" ref="G27" si="21">(F27+1)</f>
        <v>23</v>
      </c>
      <c r="H27" s="171">
        <f t="shared" ref="H27" si="22">(G27+1)</f>
        <v>24</v>
      </c>
      <c r="I27" s="43"/>
      <c r="J27" s="7"/>
      <c r="K27" s="7"/>
    </row>
    <row r="28" spans="1:11" ht="18.75">
      <c r="A28" s="43"/>
      <c r="B28" s="43"/>
      <c r="C28" s="43"/>
      <c r="D28" s="43"/>
      <c r="E28" s="43"/>
      <c r="F28" s="43"/>
      <c r="G28" s="43"/>
      <c r="H28" s="43"/>
      <c r="I28" s="43"/>
      <c r="J28" s="7"/>
      <c r="K28" s="7"/>
    </row>
    <row r="29" spans="1:11" ht="15.75" thickBot="1"/>
    <row r="30" spans="1:11" ht="18.75">
      <c r="A30" s="85" t="s">
        <v>127</v>
      </c>
      <c r="B30" s="86"/>
      <c r="C30" s="86"/>
      <c r="D30" s="86"/>
      <c r="E30" s="86"/>
      <c r="F30" s="86"/>
      <c r="G30" s="86"/>
      <c r="H30" s="86"/>
      <c r="I30" s="87"/>
    </row>
    <row r="31" spans="1:11" ht="19.5" thickBot="1">
      <c r="A31" s="88" t="s">
        <v>128</v>
      </c>
      <c r="B31" s="89"/>
      <c r="C31" s="89"/>
      <c r="D31" s="89"/>
      <c r="E31" s="89"/>
      <c r="F31" s="89"/>
      <c r="G31" s="89"/>
      <c r="H31" s="89"/>
      <c r="I31" s="90"/>
    </row>
    <row r="32" spans="1:11" ht="15.75" thickBot="1"/>
    <row r="33" spans="1:5">
      <c r="A33" s="242" t="s">
        <v>74</v>
      </c>
      <c r="B33" s="243"/>
      <c r="C33" s="243"/>
      <c r="D33" s="332"/>
      <c r="E33" s="333"/>
    </row>
    <row r="34" spans="1:5" ht="15.75" thickBot="1">
      <c r="A34" s="334"/>
      <c r="B34" s="335"/>
      <c r="C34" s="335"/>
      <c r="D34" s="335"/>
      <c r="E34" s="336"/>
    </row>
  </sheetData>
  <mergeCells count="2">
    <mergeCell ref="A1:I1"/>
    <mergeCell ref="A33:E34"/>
  </mergeCells>
  <hyperlinks>
    <hyperlink ref="A33" location="Begin!A1" display="Start Over"/>
  </hyperlinks>
  <pageMargins left="0.25" right="0.25" top="0.75" bottom="0.75" header="0.3" footer="0.3"/>
  <pageSetup scale="90" orientation="portrait" r:id="rId1"/>
  <ignoredErrors>
    <ignoredError sqref="D2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115" zoomScaleNormal="115" workbookViewId="0">
      <selection activeCell="A22" sqref="A22:C23"/>
    </sheetView>
  </sheetViews>
  <sheetFormatPr defaultRowHeight="15"/>
  <cols>
    <col min="2" max="2" width="40.42578125" customWidth="1"/>
    <col min="3" max="3" width="14.42578125" bestFit="1" customWidth="1"/>
    <col min="4" max="4" width="36.140625" bestFit="1" customWidth="1"/>
  </cols>
  <sheetData>
    <row r="1" spans="2:4" ht="15" customHeight="1"/>
    <row r="2" spans="2:4" ht="24" thickBot="1">
      <c r="B2" s="6"/>
      <c r="C2" s="6"/>
      <c r="D2" s="6"/>
    </row>
    <row r="3" spans="2:4" ht="24" thickBot="1">
      <c r="B3" s="337" t="s">
        <v>0</v>
      </c>
      <c r="C3" s="338"/>
      <c r="D3" s="338"/>
    </row>
    <row r="4" spans="2:4" ht="23.25">
      <c r="B4" s="6"/>
      <c r="C4" s="6"/>
      <c r="D4" s="6"/>
    </row>
    <row r="5" spans="2:4" ht="23.25">
      <c r="B5" s="6" t="s">
        <v>1</v>
      </c>
      <c r="C5" s="6" t="s">
        <v>2</v>
      </c>
      <c r="D5" s="124" t="s">
        <v>3</v>
      </c>
    </row>
    <row r="6" spans="2:4" ht="23.25">
      <c r="B6" s="6"/>
      <c r="C6" s="6"/>
      <c r="D6" s="6"/>
    </row>
    <row r="7" spans="2:4" ht="23.25">
      <c r="B7" s="6" t="s">
        <v>99</v>
      </c>
      <c r="C7" s="6" t="s">
        <v>100</v>
      </c>
      <c r="D7" s="124" t="s">
        <v>101</v>
      </c>
    </row>
    <row r="8" spans="2:4" ht="24" thickBot="1">
      <c r="B8" s="6"/>
      <c r="C8" s="6"/>
      <c r="D8" s="6"/>
    </row>
    <row r="9" spans="2:4" ht="24" thickBot="1">
      <c r="B9" s="337" t="s">
        <v>4</v>
      </c>
      <c r="C9" s="338"/>
      <c r="D9" s="338"/>
    </row>
    <row r="10" spans="2:4" ht="23.25">
      <c r="B10" s="6"/>
      <c r="C10" s="6"/>
      <c r="D10" s="6"/>
    </row>
    <row r="11" spans="2:4" ht="23.25">
      <c r="B11" s="6" t="s">
        <v>5</v>
      </c>
      <c r="C11" s="6" t="s">
        <v>6</v>
      </c>
      <c r="D11" s="124" t="s">
        <v>102</v>
      </c>
    </row>
    <row r="12" spans="2:4" ht="23.25">
      <c r="B12" s="6"/>
      <c r="C12" s="6"/>
      <c r="D12" s="6"/>
    </row>
    <row r="13" spans="2:4" ht="23.25">
      <c r="B13" s="6" t="s">
        <v>7</v>
      </c>
      <c r="C13" s="6" t="s">
        <v>8</v>
      </c>
      <c r="D13" s="124" t="s">
        <v>102</v>
      </c>
    </row>
    <row r="21" spans="1:5" ht="15.75" thickBot="1"/>
    <row r="22" spans="1:5">
      <c r="A22" s="242" t="s">
        <v>74</v>
      </c>
      <c r="B22" s="332"/>
      <c r="C22" s="332"/>
      <c r="D22" s="61"/>
      <c r="E22" s="35"/>
    </row>
    <row r="23" spans="1:5" ht="15.75" thickBot="1">
      <c r="A23" s="334"/>
      <c r="B23" s="335"/>
      <c r="C23" s="335"/>
      <c r="D23" s="61"/>
      <c r="E23" s="35"/>
    </row>
  </sheetData>
  <mergeCells count="3">
    <mergeCell ref="B3:D3"/>
    <mergeCell ref="B9:D9"/>
    <mergeCell ref="A22:C23"/>
  </mergeCells>
  <hyperlinks>
    <hyperlink ref="A22" location="Begin!A1" display="Start Over"/>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12" sqref="G12"/>
    </sheetView>
  </sheetViews>
  <sheetFormatPr defaultRowHeight="15"/>
  <cols>
    <col min="1" max="1" width="28.85546875" bestFit="1" customWidth="1"/>
    <col min="2" max="3" width="14.7109375" bestFit="1" customWidth="1"/>
    <col min="4" max="4" width="6.85546875" bestFit="1" customWidth="1"/>
    <col min="5" max="5" width="9" bestFit="1" customWidth="1"/>
    <col min="6" max="6" width="12.7109375" bestFit="1" customWidth="1"/>
    <col min="7" max="7" width="67.28515625" bestFit="1" customWidth="1"/>
  </cols>
  <sheetData>
    <row r="1" spans="1:7" ht="42.75" thickBot="1">
      <c r="A1" s="77" t="s">
        <v>43</v>
      </c>
      <c r="B1" s="77" t="s">
        <v>31</v>
      </c>
      <c r="C1" s="77" t="s">
        <v>29</v>
      </c>
      <c r="D1" s="77" t="s">
        <v>26</v>
      </c>
      <c r="E1" s="77" t="s">
        <v>23</v>
      </c>
      <c r="F1" s="77" t="s">
        <v>42</v>
      </c>
      <c r="G1" s="78" t="s">
        <v>70</v>
      </c>
    </row>
    <row r="2" spans="1:7" s="75" customFormat="1" ht="21">
      <c r="A2" s="74" t="s">
        <v>33</v>
      </c>
      <c r="B2" s="125">
        <v>43597</v>
      </c>
      <c r="C2" s="125">
        <v>43624</v>
      </c>
      <c r="D2" s="7">
        <v>2</v>
      </c>
      <c r="E2" s="7">
        <v>2</v>
      </c>
      <c r="F2" s="7">
        <v>4</v>
      </c>
      <c r="G2" s="76" t="s">
        <v>143</v>
      </c>
    </row>
    <row r="3" spans="1:7" s="75" customFormat="1" ht="21">
      <c r="A3" s="74" t="s">
        <v>41</v>
      </c>
      <c r="B3" s="125">
        <v>43597</v>
      </c>
      <c r="C3" s="125">
        <v>43638</v>
      </c>
      <c r="D3" s="7">
        <v>3</v>
      </c>
      <c r="E3" s="7">
        <v>3</v>
      </c>
      <c r="F3" s="7">
        <v>6</v>
      </c>
      <c r="G3" s="76" t="s">
        <v>144</v>
      </c>
    </row>
    <row r="4" spans="1:7" s="75" customFormat="1" ht="21">
      <c r="A4" s="74" t="s">
        <v>40</v>
      </c>
      <c r="B4" s="125">
        <v>43597</v>
      </c>
      <c r="C4" s="125">
        <v>43652</v>
      </c>
      <c r="D4" s="7">
        <v>4</v>
      </c>
      <c r="E4" s="7">
        <v>4</v>
      </c>
      <c r="F4" s="7">
        <v>8</v>
      </c>
      <c r="G4" s="76" t="s">
        <v>145</v>
      </c>
    </row>
    <row r="5" spans="1:7" s="75" customFormat="1" ht="21">
      <c r="A5" s="74" t="s">
        <v>39</v>
      </c>
      <c r="B5" s="125">
        <v>43604</v>
      </c>
      <c r="C5" s="125">
        <v>43645</v>
      </c>
      <c r="D5" s="7">
        <v>3</v>
      </c>
      <c r="E5" s="7">
        <v>3</v>
      </c>
      <c r="F5" s="7">
        <v>6</v>
      </c>
      <c r="G5" s="76" t="s">
        <v>146</v>
      </c>
    </row>
    <row r="6" spans="1:7" s="75" customFormat="1" ht="21">
      <c r="A6" s="74" t="s">
        <v>38</v>
      </c>
      <c r="B6" s="125">
        <v>43597</v>
      </c>
      <c r="C6" s="125">
        <v>43694</v>
      </c>
      <c r="D6" s="7">
        <v>7</v>
      </c>
      <c r="E6" s="7">
        <v>7</v>
      </c>
      <c r="F6" s="7">
        <v>14</v>
      </c>
      <c r="G6" s="76" t="s">
        <v>147</v>
      </c>
    </row>
    <row r="7" spans="1:7" s="75" customFormat="1" ht="21">
      <c r="A7" s="74" t="s">
        <v>37</v>
      </c>
      <c r="B7" s="125">
        <v>43625</v>
      </c>
      <c r="C7" s="125">
        <v>43652</v>
      </c>
      <c r="D7" s="7">
        <v>2</v>
      </c>
      <c r="E7" s="7">
        <v>2</v>
      </c>
      <c r="F7" s="7">
        <v>4</v>
      </c>
      <c r="G7" s="76" t="s">
        <v>148</v>
      </c>
    </row>
    <row r="8" spans="1:7" s="75" customFormat="1" ht="21">
      <c r="A8" s="74" t="s">
        <v>36</v>
      </c>
      <c r="B8" s="125">
        <v>43625</v>
      </c>
      <c r="C8" s="125">
        <v>43666</v>
      </c>
      <c r="D8" s="7">
        <v>3</v>
      </c>
      <c r="E8" s="7">
        <v>3</v>
      </c>
      <c r="F8" s="7">
        <v>6</v>
      </c>
      <c r="G8" s="76" t="s">
        <v>149</v>
      </c>
    </row>
    <row r="9" spans="1:7" s="75" customFormat="1" ht="21">
      <c r="A9" s="74" t="s">
        <v>35</v>
      </c>
      <c r="B9" s="125">
        <v>43625</v>
      </c>
      <c r="C9" s="125">
        <v>43694</v>
      </c>
      <c r="D9" s="7">
        <v>4.5</v>
      </c>
      <c r="E9" s="7">
        <v>4.5</v>
      </c>
      <c r="F9" s="7">
        <v>9</v>
      </c>
      <c r="G9" s="76" t="s">
        <v>150</v>
      </c>
    </row>
    <row r="10" spans="1:7" s="75" customFormat="1" ht="21">
      <c r="A10" s="74" t="s">
        <v>34</v>
      </c>
      <c r="B10" s="125">
        <v>43639</v>
      </c>
      <c r="C10" s="125">
        <v>43694</v>
      </c>
      <c r="D10" s="7">
        <v>3.5</v>
      </c>
      <c r="E10" s="7">
        <v>3.5</v>
      </c>
      <c r="F10" s="7">
        <v>7</v>
      </c>
      <c r="G10" s="76" t="s">
        <v>152</v>
      </c>
    </row>
    <row r="11" spans="1:7" s="75" customFormat="1" ht="21">
      <c r="A11" s="74" t="s">
        <v>32</v>
      </c>
      <c r="B11" s="125">
        <v>43653</v>
      </c>
      <c r="C11" s="125">
        <v>43694</v>
      </c>
      <c r="D11" s="7">
        <v>2.5</v>
      </c>
      <c r="E11" s="7">
        <v>2.5</v>
      </c>
      <c r="F11" s="7">
        <v>5</v>
      </c>
      <c r="G11" s="76"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Begin</vt:lpstr>
      <vt:lpstr>Max Salary</vt:lpstr>
      <vt:lpstr>Salary Calculation</vt:lpstr>
      <vt:lpstr>Summer Session</vt:lpstr>
      <vt:lpstr>Summer Session-Open</vt:lpstr>
      <vt:lpstr>Summer Session Payroll Calendar</vt:lpstr>
      <vt:lpstr>Contacts</vt:lpstr>
      <vt:lpstr>Tables</vt:lpstr>
      <vt:lpstr>EPAF_Comment</vt:lpstr>
      <vt:lpstr>'Max Salary'!Print_Area</vt:lpstr>
      <vt:lpstr>'Summer Session'!Print_Area</vt:lpstr>
      <vt:lpstr>'Summer Session Payroll Calendar'!Print_Area</vt:lpstr>
      <vt:lpstr>Range_EPAFComment</vt:lpstr>
      <vt:lpstr>Range_SummerSession</vt:lpstr>
      <vt:lpstr>Range_SummerSession2</vt:lpstr>
      <vt:lpstr>Summer_Session</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Noble, Daniel</dc:creator>
  <cp:lastModifiedBy>Noble, Daniel (danieln@uidaho.edu)</cp:lastModifiedBy>
  <cp:lastPrinted>2019-02-07T16:38:31Z</cp:lastPrinted>
  <dcterms:created xsi:type="dcterms:W3CDTF">2014-04-28T17:36:05Z</dcterms:created>
  <dcterms:modified xsi:type="dcterms:W3CDTF">2019-04-08T22:22:07Z</dcterms:modified>
</cp:coreProperties>
</file>