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vandalsuidaho-my.sharepoint.com/personal/mmattoon_uidaho_edu/Documents/Documents/General Info &amp; Forms/"/>
    </mc:Choice>
  </mc:AlternateContent>
  <xr:revisionPtr revIDLastSave="379" documentId="8_{A61B7F0E-6FD9-4269-9C4C-CA60912509A4}" xr6:coauthVersionLast="47" xr6:coauthVersionMax="47" xr10:uidLastSave="{9AAF7133-538F-477D-A4B6-E77CFC561FBF}"/>
  <bookViews>
    <workbookView xWindow="25490" yWindow="-110" windowWidth="25820" windowHeight="13900" xr2:uid="{00000000-000D-0000-FFFF-FFFF00000000}"/>
  </bookViews>
  <sheets>
    <sheet name="Full Budget" sheetId="1" r:id="rId1"/>
    <sheet name="Personnel" sheetId="4" r:id="rId2"/>
    <sheet name="Travel" sheetId="2" r:id="rId3"/>
    <sheet name="Other Direct Costs" sheetId="5" r:id="rId4"/>
    <sheet name="Equipment" sheetId="8" r:id="rId5"/>
    <sheet name="Subawards" sheetId="6" r:id="rId6"/>
    <sheet name="Participant Support" sheetId="7" r:id="rId7"/>
    <sheet name="Tuition, Fees, Insurance" sheetId="3" r:id="rId8"/>
    <sheet name="Rates" sheetId="9" r:id="rId9"/>
  </sheets>
  <definedNames>
    <definedName name="_xlnm.Print_Area" localSheetId="0">'Full Budget'!$B$2:$K$125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7" i="1" l="1"/>
  <c r="F111" i="2"/>
  <c r="E111" i="2"/>
  <c r="D111" i="2"/>
  <c r="C111" i="2"/>
  <c r="B111" i="2"/>
  <c r="F107" i="2"/>
  <c r="F121" i="2" s="1"/>
  <c r="J40" i="1" s="1"/>
  <c r="E107" i="2"/>
  <c r="D107" i="2"/>
  <c r="C107" i="2"/>
  <c r="B107" i="2"/>
  <c r="F106" i="2"/>
  <c r="E106" i="2"/>
  <c r="D106" i="2"/>
  <c r="C106" i="2"/>
  <c r="B106" i="2"/>
  <c r="B121" i="2" s="1"/>
  <c r="F40" i="1" s="1"/>
  <c r="F87" i="2"/>
  <c r="F97" i="2" s="1"/>
  <c r="J39" i="1" s="1"/>
  <c r="E87" i="2"/>
  <c r="D87" i="2"/>
  <c r="C87" i="2"/>
  <c r="B87" i="2"/>
  <c r="F83" i="2"/>
  <c r="E83" i="2"/>
  <c r="D83" i="2"/>
  <c r="C83" i="2"/>
  <c r="B83" i="2"/>
  <c r="F82" i="2"/>
  <c r="E82" i="2"/>
  <c r="D82" i="2"/>
  <c r="C82" i="2"/>
  <c r="B82" i="2"/>
  <c r="B97" i="2" s="1"/>
  <c r="F39" i="1" s="1"/>
  <c r="F63" i="2"/>
  <c r="E63" i="2"/>
  <c r="E73" i="2" s="1"/>
  <c r="I38" i="1" s="1"/>
  <c r="D63" i="2"/>
  <c r="C63" i="2"/>
  <c r="B63" i="2"/>
  <c r="F59" i="2"/>
  <c r="E59" i="2"/>
  <c r="D59" i="2"/>
  <c r="D73" i="2" s="1"/>
  <c r="H38" i="1" s="1"/>
  <c r="C59" i="2"/>
  <c r="B59" i="2"/>
  <c r="F58" i="2"/>
  <c r="E58" i="2"/>
  <c r="D58" i="2"/>
  <c r="C58" i="2"/>
  <c r="B58" i="2"/>
  <c r="F39" i="2"/>
  <c r="E39" i="2"/>
  <c r="E49" i="2" s="1"/>
  <c r="I37" i="1" s="1"/>
  <c r="D39" i="2"/>
  <c r="C39" i="2"/>
  <c r="B39" i="2"/>
  <c r="F35" i="2"/>
  <c r="E35" i="2"/>
  <c r="D35" i="2"/>
  <c r="C35" i="2"/>
  <c r="C49" i="2" s="1"/>
  <c r="G37" i="1" s="1"/>
  <c r="B35" i="2"/>
  <c r="F34" i="2"/>
  <c r="E34" i="2"/>
  <c r="D34" i="2"/>
  <c r="C34" i="2"/>
  <c r="B34" i="2"/>
  <c r="C15" i="2"/>
  <c r="D15" i="2"/>
  <c r="E15" i="2"/>
  <c r="F15" i="2"/>
  <c r="B15" i="2"/>
  <c r="F11" i="2"/>
  <c r="E11" i="2"/>
  <c r="D11" i="2"/>
  <c r="C11" i="2"/>
  <c r="B11" i="2"/>
  <c r="F10" i="2"/>
  <c r="E10" i="2"/>
  <c r="D10" i="2"/>
  <c r="C10" i="2"/>
  <c r="B10" i="2"/>
  <c r="T66" i="3"/>
  <c r="U66" i="3" s="1"/>
  <c r="V66" i="3" s="1"/>
  <c r="W66" i="3" s="1"/>
  <c r="X66" i="3" s="1"/>
  <c r="N66" i="3"/>
  <c r="O66" i="3" s="1"/>
  <c r="P66" i="3" s="1"/>
  <c r="Q66" i="3" s="1"/>
  <c r="R66" i="3" s="1"/>
  <c r="T65" i="3"/>
  <c r="U65" i="3" s="1"/>
  <c r="V65" i="3" s="1"/>
  <c r="W65" i="3" s="1"/>
  <c r="X65" i="3" s="1"/>
  <c r="N65" i="3"/>
  <c r="O65" i="3" s="1"/>
  <c r="P65" i="3" s="1"/>
  <c r="Q65" i="3" s="1"/>
  <c r="R65" i="3" s="1"/>
  <c r="T64" i="3"/>
  <c r="U64" i="3" s="1"/>
  <c r="V64" i="3" s="1"/>
  <c r="W64" i="3" s="1"/>
  <c r="X64" i="3" s="1"/>
  <c r="N64" i="3"/>
  <c r="O64" i="3" s="1"/>
  <c r="P64" i="3" s="1"/>
  <c r="Q64" i="3" s="1"/>
  <c r="R64" i="3" s="1"/>
  <c r="T63" i="3"/>
  <c r="U63" i="3" s="1"/>
  <c r="V63" i="3" s="1"/>
  <c r="W63" i="3" s="1"/>
  <c r="X63" i="3" s="1"/>
  <c r="N63" i="3"/>
  <c r="O63" i="3" s="1"/>
  <c r="P63" i="3" s="1"/>
  <c r="Q63" i="3" s="1"/>
  <c r="R63" i="3" s="1"/>
  <c r="T62" i="3"/>
  <c r="U62" i="3" s="1"/>
  <c r="V62" i="3" s="1"/>
  <c r="W62" i="3" s="1"/>
  <c r="X62" i="3" s="1"/>
  <c r="N62" i="3"/>
  <c r="O62" i="3" s="1"/>
  <c r="P62" i="3" s="1"/>
  <c r="Q62" i="3" s="1"/>
  <c r="R62" i="3" s="1"/>
  <c r="T61" i="3"/>
  <c r="U61" i="3" s="1"/>
  <c r="V61" i="3" s="1"/>
  <c r="W61" i="3" s="1"/>
  <c r="X61" i="3" s="1"/>
  <c r="N61" i="3"/>
  <c r="O61" i="3" s="1"/>
  <c r="P61" i="3" s="1"/>
  <c r="Q61" i="3" s="1"/>
  <c r="R61" i="3" s="1"/>
  <c r="T60" i="3"/>
  <c r="U60" i="3" s="1"/>
  <c r="V60" i="3" s="1"/>
  <c r="W60" i="3" s="1"/>
  <c r="X60" i="3" s="1"/>
  <c r="N60" i="3"/>
  <c r="O60" i="3" s="1"/>
  <c r="P60" i="3" s="1"/>
  <c r="Q60" i="3" s="1"/>
  <c r="R60" i="3" s="1"/>
  <c r="T59" i="3"/>
  <c r="U59" i="3" s="1"/>
  <c r="V59" i="3" s="1"/>
  <c r="W59" i="3" s="1"/>
  <c r="X59" i="3" s="1"/>
  <c r="N59" i="3"/>
  <c r="O59" i="3" s="1"/>
  <c r="P59" i="3" s="1"/>
  <c r="Q59" i="3" s="1"/>
  <c r="R59" i="3" s="1"/>
  <c r="T58" i="3"/>
  <c r="U58" i="3" s="1"/>
  <c r="V58" i="3" s="1"/>
  <c r="W58" i="3" s="1"/>
  <c r="X58" i="3" s="1"/>
  <c r="N58" i="3"/>
  <c r="C61" i="3" s="1"/>
  <c r="T57" i="3"/>
  <c r="U57" i="3" s="1"/>
  <c r="V57" i="3" s="1"/>
  <c r="W57" i="3" s="1"/>
  <c r="X57" i="3" s="1"/>
  <c r="N57" i="3"/>
  <c r="O57" i="3" s="1"/>
  <c r="P57" i="3" s="1"/>
  <c r="Q57" i="3" s="1"/>
  <c r="R57" i="3" s="1"/>
  <c r="T53" i="3"/>
  <c r="U53" i="3" s="1"/>
  <c r="V53" i="3" s="1"/>
  <c r="W53" i="3" s="1"/>
  <c r="X53" i="3" s="1"/>
  <c r="N53" i="3"/>
  <c r="O53" i="3" s="1"/>
  <c r="P53" i="3" s="1"/>
  <c r="Q53" i="3" s="1"/>
  <c r="R53" i="3" s="1"/>
  <c r="T52" i="3"/>
  <c r="U52" i="3" s="1"/>
  <c r="V52" i="3" s="1"/>
  <c r="W52" i="3" s="1"/>
  <c r="X52" i="3" s="1"/>
  <c r="N52" i="3"/>
  <c r="O52" i="3" s="1"/>
  <c r="T51" i="3"/>
  <c r="U51" i="3" s="1"/>
  <c r="V51" i="3" s="1"/>
  <c r="W51" i="3" s="1"/>
  <c r="X51" i="3" s="1"/>
  <c r="N51" i="3"/>
  <c r="O51" i="3" s="1"/>
  <c r="P51" i="3" s="1"/>
  <c r="Q51" i="3" s="1"/>
  <c r="R51" i="3" s="1"/>
  <c r="T50" i="3"/>
  <c r="U50" i="3" s="1"/>
  <c r="V50" i="3" s="1"/>
  <c r="W50" i="3" s="1"/>
  <c r="X50" i="3" s="1"/>
  <c r="N50" i="3"/>
  <c r="O50" i="3" s="1"/>
  <c r="P50" i="3" s="1"/>
  <c r="Q50" i="3" s="1"/>
  <c r="R50" i="3" s="1"/>
  <c r="T49" i="3"/>
  <c r="U49" i="3" s="1"/>
  <c r="V49" i="3" s="1"/>
  <c r="W49" i="3" s="1"/>
  <c r="X49" i="3" s="1"/>
  <c r="N49" i="3"/>
  <c r="O49" i="3" s="1"/>
  <c r="P49" i="3" s="1"/>
  <c r="Q49" i="3" s="1"/>
  <c r="R49" i="3" s="1"/>
  <c r="T48" i="3"/>
  <c r="U48" i="3" s="1"/>
  <c r="V48" i="3" s="1"/>
  <c r="W48" i="3" s="1"/>
  <c r="X48" i="3" s="1"/>
  <c r="N48" i="3"/>
  <c r="O48" i="3" s="1"/>
  <c r="P48" i="3" s="1"/>
  <c r="Q48" i="3" s="1"/>
  <c r="R48" i="3" s="1"/>
  <c r="T47" i="3"/>
  <c r="U47" i="3" s="1"/>
  <c r="V47" i="3" s="1"/>
  <c r="W47" i="3" s="1"/>
  <c r="X47" i="3" s="1"/>
  <c r="N47" i="3"/>
  <c r="O47" i="3" s="1"/>
  <c r="P47" i="3" s="1"/>
  <c r="Q47" i="3" s="1"/>
  <c r="R47" i="3" s="1"/>
  <c r="T46" i="3"/>
  <c r="U46" i="3" s="1"/>
  <c r="V46" i="3" s="1"/>
  <c r="W46" i="3" s="1"/>
  <c r="X46" i="3" s="1"/>
  <c r="N46" i="3"/>
  <c r="O46" i="3" s="1"/>
  <c r="P46" i="3" s="1"/>
  <c r="Q46" i="3" s="1"/>
  <c r="R46" i="3" s="1"/>
  <c r="T45" i="3"/>
  <c r="U45" i="3" s="1"/>
  <c r="V45" i="3" s="1"/>
  <c r="W45" i="3" s="1"/>
  <c r="X45" i="3" s="1"/>
  <c r="N45" i="3"/>
  <c r="O45" i="3" s="1"/>
  <c r="P45" i="3" s="1"/>
  <c r="Q45" i="3" s="1"/>
  <c r="R45" i="3" s="1"/>
  <c r="T44" i="3"/>
  <c r="U44" i="3" s="1"/>
  <c r="V44" i="3" s="1"/>
  <c r="W44" i="3" s="1"/>
  <c r="X44" i="3" s="1"/>
  <c r="N44" i="3"/>
  <c r="O44" i="3" s="1"/>
  <c r="T40" i="3"/>
  <c r="U40" i="3" s="1"/>
  <c r="V40" i="3" s="1"/>
  <c r="W40" i="3" s="1"/>
  <c r="X40" i="3" s="1"/>
  <c r="N40" i="3"/>
  <c r="O40" i="3" s="1"/>
  <c r="P40" i="3" s="1"/>
  <c r="Q40" i="3" s="1"/>
  <c r="R40" i="3" s="1"/>
  <c r="T39" i="3"/>
  <c r="U39" i="3" s="1"/>
  <c r="V39" i="3" s="1"/>
  <c r="W39" i="3" s="1"/>
  <c r="X39" i="3" s="1"/>
  <c r="N39" i="3"/>
  <c r="O39" i="3" s="1"/>
  <c r="P39" i="3" s="1"/>
  <c r="Q39" i="3" s="1"/>
  <c r="R39" i="3" s="1"/>
  <c r="T38" i="3"/>
  <c r="U38" i="3" s="1"/>
  <c r="V38" i="3" s="1"/>
  <c r="W38" i="3" s="1"/>
  <c r="X38" i="3" s="1"/>
  <c r="N38" i="3"/>
  <c r="O38" i="3" s="1"/>
  <c r="P38" i="3" s="1"/>
  <c r="Q38" i="3" s="1"/>
  <c r="R38" i="3" s="1"/>
  <c r="T37" i="3"/>
  <c r="U37" i="3" s="1"/>
  <c r="V37" i="3" s="1"/>
  <c r="W37" i="3" s="1"/>
  <c r="X37" i="3" s="1"/>
  <c r="N37" i="3"/>
  <c r="O37" i="3" s="1"/>
  <c r="P37" i="3" s="1"/>
  <c r="Q37" i="3" s="1"/>
  <c r="R37" i="3" s="1"/>
  <c r="T36" i="3"/>
  <c r="U36" i="3" s="1"/>
  <c r="V36" i="3" s="1"/>
  <c r="W36" i="3" s="1"/>
  <c r="X36" i="3" s="1"/>
  <c r="N36" i="3"/>
  <c r="O36" i="3" s="1"/>
  <c r="P36" i="3" s="1"/>
  <c r="Q36" i="3" s="1"/>
  <c r="R36" i="3" s="1"/>
  <c r="T35" i="3"/>
  <c r="U35" i="3" s="1"/>
  <c r="V35" i="3" s="1"/>
  <c r="W35" i="3" s="1"/>
  <c r="X35" i="3" s="1"/>
  <c r="N35" i="3"/>
  <c r="O35" i="3" s="1"/>
  <c r="P35" i="3" s="1"/>
  <c r="Q35" i="3" s="1"/>
  <c r="R35" i="3" s="1"/>
  <c r="T34" i="3"/>
  <c r="U34" i="3" s="1"/>
  <c r="V34" i="3" s="1"/>
  <c r="W34" i="3" s="1"/>
  <c r="X34" i="3" s="1"/>
  <c r="N34" i="3"/>
  <c r="O34" i="3" s="1"/>
  <c r="P34" i="3" s="1"/>
  <c r="Q34" i="3" s="1"/>
  <c r="R34" i="3" s="1"/>
  <c r="T33" i="3"/>
  <c r="U33" i="3" s="1"/>
  <c r="V33" i="3" s="1"/>
  <c r="W33" i="3" s="1"/>
  <c r="X33" i="3" s="1"/>
  <c r="N33" i="3"/>
  <c r="O33" i="3" s="1"/>
  <c r="P33" i="3" s="1"/>
  <c r="Q33" i="3" s="1"/>
  <c r="R33" i="3" s="1"/>
  <c r="T32" i="3"/>
  <c r="U32" i="3" s="1"/>
  <c r="V32" i="3" s="1"/>
  <c r="W32" i="3" s="1"/>
  <c r="X32" i="3" s="1"/>
  <c r="N32" i="3"/>
  <c r="C35" i="3" s="1"/>
  <c r="T31" i="3"/>
  <c r="U31" i="3" s="1"/>
  <c r="V31" i="3" s="1"/>
  <c r="W31" i="3" s="1"/>
  <c r="X31" i="3" s="1"/>
  <c r="N31" i="3"/>
  <c r="O31" i="3" s="1"/>
  <c r="P31" i="3" s="1"/>
  <c r="Q31" i="3" s="1"/>
  <c r="R31" i="3" s="1"/>
  <c r="T27" i="3"/>
  <c r="U27" i="3" s="1"/>
  <c r="V27" i="3" s="1"/>
  <c r="W27" i="3" s="1"/>
  <c r="X27" i="3" s="1"/>
  <c r="N27" i="3"/>
  <c r="O27" i="3" s="1"/>
  <c r="P27" i="3" s="1"/>
  <c r="Q27" i="3" s="1"/>
  <c r="R27" i="3" s="1"/>
  <c r="T26" i="3"/>
  <c r="U26" i="3" s="1"/>
  <c r="V26" i="3" s="1"/>
  <c r="W26" i="3" s="1"/>
  <c r="X26" i="3" s="1"/>
  <c r="N26" i="3"/>
  <c r="O26" i="3" s="1"/>
  <c r="P26" i="3" s="1"/>
  <c r="Q26" i="3" s="1"/>
  <c r="R26" i="3" s="1"/>
  <c r="T25" i="3"/>
  <c r="U25" i="3" s="1"/>
  <c r="V25" i="3" s="1"/>
  <c r="W25" i="3" s="1"/>
  <c r="X25" i="3" s="1"/>
  <c r="N25" i="3"/>
  <c r="O25" i="3" s="1"/>
  <c r="P25" i="3" s="1"/>
  <c r="Q25" i="3" s="1"/>
  <c r="R25" i="3" s="1"/>
  <c r="T24" i="3"/>
  <c r="U24" i="3" s="1"/>
  <c r="V24" i="3" s="1"/>
  <c r="W24" i="3" s="1"/>
  <c r="X24" i="3" s="1"/>
  <c r="N24" i="3"/>
  <c r="O24" i="3" s="1"/>
  <c r="P24" i="3" s="1"/>
  <c r="Q24" i="3" s="1"/>
  <c r="R24" i="3" s="1"/>
  <c r="T23" i="3"/>
  <c r="U23" i="3" s="1"/>
  <c r="V23" i="3" s="1"/>
  <c r="W23" i="3" s="1"/>
  <c r="X23" i="3" s="1"/>
  <c r="N23" i="3"/>
  <c r="O23" i="3" s="1"/>
  <c r="P23" i="3" s="1"/>
  <c r="Q23" i="3" s="1"/>
  <c r="R23" i="3" s="1"/>
  <c r="T22" i="3"/>
  <c r="U22" i="3" s="1"/>
  <c r="V22" i="3" s="1"/>
  <c r="W22" i="3" s="1"/>
  <c r="X22" i="3" s="1"/>
  <c r="N22" i="3"/>
  <c r="O22" i="3" s="1"/>
  <c r="P22" i="3" s="1"/>
  <c r="Q22" i="3" s="1"/>
  <c r="R22" i="3" s="1"/>
  <c r="T21" i="3"/>
  <c r="U21" i="3" s="1"/>
  <c r="V21" i="3" s="1"/>
  <c r="W21" i="3" s="1"/>
  <c r="X21" i="3" s="1"/>
  <c r="N21" i="3"/>
  <c r="O21" i="3" s="1"/>
  <c r="P21" i="3" s="1"/>
  <c r="Q21" i="3" s="1"/>
  <c r="R21" i="3" s="1"/>
  <c r="T20" i="3"/>
  <c r="U20" i="3" s="1"/>
  <c r="V20" i="3" s="1"/>
  <c r="W20" i="3" s="1"/>
  <c r="X20" i="3" s="1"/>
  <c r="N20" i="3"/>
  <c r="O20" i="3" s="1"/>
  <c r="P20" i="3" s="1"/>
  <c r="Q20" i="3" s="1"/>
  <c r="R20" i="3" s="1"/>
  <c r="T19" i="3"/>
  <c r="U19" i="3" s="1"/>
  <c r="V19" i="3" s="1"/>
  <c r="W19" i="3" s="1"/>
  <c r="X19" i="3" s="1"/>
  <c r="N19" i="3"/>
  <c r="C22" i="3" s="1"/>
  <c r="T18" i="3"/>
  <c r="U18" i="3" s="1"/>
  <c r="V18" i="3" s="1"/>
  <c r="W18" i="3" s="1"/>
  <c r="X18" i="3" s="1"/>
  <c r="N18" i="3"/>
  <c r="O18" i="3" s="1"/>
  <c r="P18" i="3" s="1"/>
  <c r="Q18" i="3" s="1"/>
  <c r="R18" i="3" s="1"/>
  <c r="T14" i="3"/>
  <c r="U14" i="3" s="1"/>
  <c r="V14" i="3" s="1"/>
  <c r="W14" i="3" s="1"/>
  <c r="X14" i="3" s="1"/>
  <c r="T13" i="3"/>
  <c r="U13" i="3" s="1"/>
  <c r="V13" i="3" s="1"/>
  <c r="W13" i="3" s="1"/>
  <c r="X13" i="3" s="1"/>
  <c r="T12" i="3"/>
  <c r="U12" i="3" s="1"/>
  <c r="V12" i="3" s="1"/>
  <c r="W12" i="3" s="1"/>
  <c r="X12" i="3" s="1"/>
  <c r="T11" i="3"/>
  <c r="U11" i="3" s="1"/>
  <c r="V11" i="3" s="1"/>
  <c r="W11" i="3" s="1"/>
  <c r="X11" i="3" s="1"/>
  <c r="T10" i="3"/>
  <c r="U10" i="3" s="1"/>
  <c r="V10" i="3" s="1"/>
  <c r="W10" i="3" s="1"/>
  <c r="X10" i="3" s="1"/>
  <c r="T9" i="3"/>
  <c r="U9" i="3" s="1"/>
  <c r="V9" i="3" s="1"/>
  <c r="W9" i="3" s="1"/>
  <c r="X9" i="3" s="1"/>
  <c r="T8" i="3"/>
  <c r="U8" i="3" s="1"/>
  <c r="V8" i="3" s="1"/>
  <c r="W8" i="3" s="1"/>
  <c r="X8" i="3" s="1"/>
  <c r="T7" i="3"/>
  <c r="U7" i="3" s="1"/>
  <c r="V7" i="3" s="1"/>
  <c r="W7" i="3" s="1"/>
  <c r="X7" i="3" s="1"/>
  <c r="T6" i="3"/>
  <c r="U6" i="3" s="1"/>
  <c r="V6" i="3" s="1"/>
  <c r="W6" i="3" s="1"/>
  <c r="X6" i="3" s="1"/>
  <c r="T5" i="3"/>
  <c r="U5" i="3" s="1"/>
  <c r="V5" i="3" s="1"/>
  <c r="W5" i="3" s="1"/>
  <c r="X5" i="3" s="1"/>
  <c r="N14" i="3"/>
  <c r="O14" i="3" s="1"/>
  <c r="P14" i="3" s="1"/>
  <c r="Q14" i="3" s="1"/>
  <c r="R14" i="3" s="1"/>
  <c r="N13" i="3"/>
  <c r="C8" i="3" s="1"/>
  <c r="N12" i="3"/>
  <c r="O12" i="3" s="1"/>
  <c r="P12" i="3" s="1"/>
  <c r="Q12" i="3" s="1"/>
  <c r="R12" i="3" s="1"/>
  <c r="N11" i="3"/>
  <c r="O11" i="3" s="1"/>
  <c r="P11" i="3" s="1"/>
  <c r="Q11" i="3" s="1"/>
  <c r="R11" i="3" s="1"/>
  <c r="N10" i="3"/>
  <c r="O10" i="3" s="1"/>
  <c r="P10" i="3" s="1"/>
  <c r="Q10" i="3" s="1"/>
  <c r="R10" i="3" s="1"/>
  <c r="N9" i="3"/>
  <c r="O9" i="3" s="1"/>
  <c r="P9" i="3" s="1"/>
  <c r="Q9" i="3" s="1"/>
  <c r="R9" i="3" s="1"/>
  <c r="N8" i="3"/>
  <c r="O8" i="3" s="1"/>
  <c r="P8" i="3" s="1"/>
  <c r="Q8" i="3" s="1"/>
  <c r="R8" i="3" s="1"/>
  <c r="N7" i="3"/>
  <c r="O7" i="3" s="1"/>
  <c r="P7" i="3" s="1"/>
  <c r="Q7" i="3" s="1"/>
  <c r="R7" i="3" s="1"/>
  <c r="N6" i="3"/>
  <c r="O6" i="3" s="1"/>
  <c r="E9" i="3" s="1"/>
  <c r="N5" i="3"/>
  <c r="O5" i="3" s="1"/>
  <c r="F147" i="1"/>
  <c r="H10" i="1"/>
  <c r="H26" i="1" s="1"/>
  <c r="H18" i="1"/>
  <c r="H31" i="1" s="1"/>
  <c r="H9" i="1"/>
  <c r="H25" i="1" s="1"/>
  <c r="H6" i="1"/>
  <c r="H7" i="1"/>
  <c r="H23" i="1" s="1"/>
  <c r="H8" i="1"/>
  <c r="H24" i="1" s="1"/>
  <c r="H14" i="1"/>
  <c r="H27" i="1" s="1"/>
  <c r="H15" i="1"/>
  <c r="H16" i="1"/>
  <c r="H29" i="1" s="1"/>
  <c r="H17" i="1"/>
  <c r="H30" i="1" s="1"/>
  <c r="H28" i="1"/>
  <c r="N122" i="1"/>
  <c r="G10" i="1"/>
  <c r="G26" i="1" s="1"/>
  <c r="G18" i="1"/>
  <c r="G31" i="1" s="1"/>
  <c r="G9" i="1"/>
  <c r="G25" i="1" s="1"/>
  <c r="G6" i="1"/>
  <c r="G22" i="1" s="1"/>
  <c r="G7" i="1"/>
  <c r="G23" i="1" s="1"/>
  <c r="G8" i="1"/>
  <c r="G24" i="1" s="1"/>
  <c r="G14" i="1"/>
  <c r="G27" i="1" s="1"/>
  <c r="G15" i="1"/>
  <c r="G16" i="1"/>
  <c r="G29" i="1" s="1"/>
  <c r="G17" i="1"/>
  <c r="G30" i="1" s="1"/>
  <c r="F10" i="1"/>
  <c r="F18" i="1"/>
  <c r="F9" i="1"/>
  <c r="F25" i="1" s="1"/>
  <c r="F6" i="1"/>
  <c r="F7" i="1"/>
  <c r="F23" i="1" s="1"/>
  <c r="F8" i="1"/>
  <c r="F24" i="1" s="1"/>
  <c r="F14" i="1"/>
  <c r="F27" i="1" s="1"/>
  <c r="F15" i="1"/>
  <c r="F28" i="1" s="1"/>
  <c r="F16" i="1"/>
  <c r="F29" i="1" s="1"/>
  <c r="F17" i="1"/>
  <c r="F30" i="1" s="1"/>
  <c r="F22" i="1"/>
  <c r="E10" i="1"/>
  <c r="E18" i="1"/>
  <c r="P123" i="1"/>
  <c r="P122" i="1"/>
  <c r="P121" i="1"/>
  <c r="P120" i="1"/>
  <c r="O123" i="1"/>
  <c r="O122" i="1"/>
  <c r="O121" i="1"/>
  <c r="O120" i="1"/>
  <c r="N126" i="1"/>
  <c r="O125" i="1"/>
  <c r="N123" i="1"/>
  <c r="N121" i="1"/>
  <c r="N120" i="1"/>
  <c r="C123" i="1" s="1"/>
  <c r="I146" i="4"/>
  <c r="I144" i="4"/>
  <c r="I142" i="4"/>
  <c r="I140" i="4"/>
  <c r="I134" i="4"/>
  <c r="I132" i="4"/>
  <c r="I130" i="4"/>
  <c r="I128" i="4"/>
  <c r="I122" i="4"/>
  <c r="I120" i="4"/>
  <c r="I118" i="4"/>
  <c r="I116" i="4"/>
  <c r="I110" i="4"/>
  <c r="I108" i="4"/>
  <c r="I106" i="4"/>
  <c r="I104" i="4"/>
  <c r="I98" i="4"/>
  <c r="I96" i="4"/>
  <c r="I94" i="4"/>
  <c r="I92" i="4"/>
  <c r="I85" i="4"/>
  <c r="I83" i="4"/>
  <c r="I81" i="4"/>
  <c r="I79" i="4"/>
  <c r="I68" i="4"/>
  <c r="I66" i="4"/>
  <c r="I64" i="4"/>
  <c r="I62" i="4"/>
  <c r="I51" i="4"/>
  <c r="I49" i="4"/>
  <c r="I47" i="4"/>
  <c r="I45" i="4"/>
  <c r="I34" i="4"/>
  <c r="I32" i="4"/>
  <c r="I30" i="4"/>
  <c r="I28" i="4"/>
  <c r="I17" i="4"/>
  <c r="I15" i="4"/>
  <c r="I13" i="4"/>
  <c r="I11" i="4"/>
  <c r="C10" i="3"/>
  <c r="C110" i="1"/>
  <c r="C109" i="1"/>
  <c r="C108" i="1"/>
  <c r="C107" i="1"/>
  <c r="D95" i="1"/>
  <c r="C95" i="1"/>
  <c r="D94" i="1"/>
  <c r="C94" i="1"/>
  <c r="D93" i="1"/>
  <c r="C93" i="1"/>
  <c r="D92" i="1"/>
  <c r="C92" i="1"/>
  <c r="D91" i="1"/>
  <c r="C91" i="1"/>
  <c r="C81" i="1"/>
  <c r="C80" i="1"/>
  <c r="C79" i="1"/>
  <c r="C78" i="1"/>
  <c r="C76" i="1"/>
  <c r="C75" i="1"/>
  <c r="C67" i="1"/>
  <c r="C66" i="1"/>
  <c r="C65" i="1"/>
  <c r="C64" i="1"/>
  <c r="C63" i="1"/>
  <c r="C61" i="1"/>
  <c r="C60" i="1"/>
  <c r="C59" i="1"/>
  <c r="C58" i="1"/>
  <c r="C57" i="1"/>
  <c r="C55" i="1"/>
  <c r="C54" i="1"/>
  <c r="C53" i="1"/>
  <c r="C52" i="1"/>
  <c r="C51" i="1"/>
  <c r="C49" i="1"/>
  <c r="C48" i="1"/>
  <c r="C47" i="1"/>
  <c r="C46" i="1"/>
  <c r="C45" i="1"/>
  <c r="C31" i="1"/>
  <c r="C30" i="1"/>
  <c r="C29" i="1"/>
  <c r="C28" i="1"/>
  <c r="C27" i="1"/>
  <c r="C26" i="1"/>
  <c r="C25" i="1"/>
  <c r="C24" i="1"/>
  <c r="C23" i="1"/>
  <c r="C22" i="1"/>
  <c r="D31" i="1"/>
  <c r="D30" i="1"/>
  <c r="D29" i="1"/>
  <c r="D28" i="1"/>
  <c r="D27" i="1"/>
  <c r="D26" i="1"/>
  <c r="D25" i="1"/>
  <c r="D24" i="1"/>
  <c r="D23" i="1"/>
  <c r="D22" i="1"/>
  <c r="D18" i="1"/>
  <c r="E17" i="1"/>
  <c r="D17" i="1"/>
  <c r="E16" i="1"/>
  <c r="D16" i="1"/>
  <c r="E15" i="1"/>
  <c r="D15" i="1"/>
  <c r="D14" i="1"/>
  <c r="E14" i="1"/>
  <c r="D10" i="1"/>
  <c r="E9" i="1"/>
  <c r="D9" i="1"/>
  <c r="E8" i="1"/>
  <c r="D8" i="1"/>
  <c r="E7" i="1"/>
  <c r="D7" i="1"/>
  <c r="E6" i="1"/>
  <c r="D6" i="1"/>
  <c r="B39" i="1"/>
  <c r="B38" i="1"/>
  <c r="I147" i="1"/>
  <c r="H147" i="1"/>
  <c r="D24" i="7"/>
  <c r="G110" i="1"/>
  <c r="C11" i="6"/>
  <c r="D11" i="6"/>
  <c r="E11" i="6"/>
  <c r="F11" i="6"/>
  <c r="B11" i="6"/>
  <c r="H69" i="1"/>
  <c r="H99" i="1" s="1"/>
  <c r="F70" i="1"/>
  <c r="F100" i="1" s="1"/>
  <c r="G69" i="1"/>
  <c r="G99" i="1" s="1"/>
  <c r="D73" i="5"/>
  <c r="G63" i="1"/>
  <c r="E73" i="5"/>
  <c r="H63" i="1"/>
  <c r="F73" i="5"/>
  <c r="I63" i="1"/>
  <c r="G73" i="5"/>
  <c r="C73" i="5"/>
  <c r="D23" i="5"/>
  <c r="G49" i="1"/>
  <c r="B132" i="4"/>
  <c r="B135" i="4"/>
  <c r="K145" i="1"/>
  <c r="G147" i="1"/>
  <c r="C62" i="3"/>
  <c r="J60" i="3"/>
  <c r="H60" i="3"/>
  <c r="F60" i="3"/>
  <c r="D60" i="3"/>
  <c r="B60" i="3"/>
  <c r="C49" i="3"/>
  <c r="J47" i="3"/>
  <c r="H47" i="3"/>
  <c r="F47" i="3"/>
  <c r="D47" i="3"/>
  <c r="B47" i="3"/>
  <c r="E36" i="3"/>
  <c r="C36" i="3"/>
  <c r="J34" i="3"/>
  <c r="H34" i="3"/>
  <c r="F34" i="3"/>
  <c r="D34" i="3"/>
  <c r="B34" i="3"/>
  <c r="J8" i="3"/>
  <c r="H8" i="3"/>
  <c r="F8" i="3"/>
  <c r="D8" i="3"/>
  <c r="B8" i="3"/>
  <c r="E23" i="3"/>
  <c r="C23" i="3"/>
  <c r="J21" i="3"/>
  <c r="H21" i="3"/>
  <c r="F21" i="3"/>
  <c r="D21" i="3"/>
  <c r="B21" i="3"/>
  <c r="B110" i="1"/>
  <c r="B109" i="1"/>
  <c r="B108" i="1"/>
  <c r="B107" i="1"/>
  <c r="D19" i="7"/>
  <c r="G109" i="1"/>
  <c r="E19" i="7"/>
  <c r="H109" i="1"/>
  <c r="F19" i="7"/>
  <c r="I109" i="1"/>
  <c r="G19" i="7"/>
  <c r="J109" i="1"/>
  <c r="C19" i="7"/>
  <c r="F109" i="1"/>
  <c r="D14" i="7"/>
  <c r="G108" i="1"/>
  <c r="E14" i="7"/>
  <c r="H108" i="1"/>
  <c r="F14" i="7"/>
  <c r="I108" i="1"/>
  <c r="G14" i="7"/>
  <c r="J108" i="1"/>
  <c r="C14" i="7"/>
  <c r="F108" i="1"/>
  <c r="D9" i="7"/>
  <c r="G107" i="1"/>
  <c r="E9" i="7"/>
  <c r="H107" i="1"/>
  <c r="F9" i="7"/>
  <c r="I107" i="1"/>
  <c r="G9" i="7"/>
  <c r="J107" i="1"/>
  <c r="C9" i="7"/>
  <c r="F107" i="1"/>
  <c r="A10" i="6"/>
  <c r="A9" i="6"/>
  <c r="A8" i="6"/>
  <c r="A7" i="6"/>
  <c r="A6" i="6"/>
  <c r="J95" i="1"/>
  <c r="I95" i="1"/>
  <c r="H95" i="1"/>
  <c r="G95" i="1"/>
  <c r="F95" i="1"/>
  <c r="J94" i="1"/>
  <c r="I94" i="1"/>
  <c r="H94" i="1"/>
  <c r="G94" i="1"/>
  <c r="F94" i="1"/>
  <c r="J93" i="1"/>
  <c r="I93" i="1"/>
  <c r="H93" i="1"/>
  <c r="G93" i="1"/>
  <c r="J92" i="1"/>
  <c r="I92" i="1"/>
  <c r="H92" i="1"/>
  <c r="F92" i="1"/>
  <c r="J91" i="1"/>
  <c r="J96" i="1" s="1"/>
  <c r="I91" i="1"/>
  <c r="I96" i="1" s="1"/>
  <c r="H91" i="1"/>
  <c r="H96" i="1" s="1"/>
  <c r="B95" i="1"/>
  <c r="B94" i="1"/>
  <c r="B93" i="1"/>
  <c r="B92" i="1"/>
  <c r="B91" i="1"/>
  <c r="B31" i="8"/>
  <c r="B25" i="8"/>
  <c r="B19" i="8"/>
  <c r="F93" i="1"/>
  <c r="B13" i="8"/>
  <c r="G92" i="1"/>
  <c r="B7" i="8"/>
  <c r="F91" i="1"/>
  <c r="G81" i="1"/>
  <c r="H81" i="1"/>
  <c r="I81" i="1"/>
  <c r="J81" i="1"/>
  <c r="F81" i="1"/>
  <c r="B81" i="1"/>
  <c r="B80" i="1"/>
  <c r="B79" i="1"/>
  <c r="B78" i="1"/>
  <c r="B77" i="1"/>
  <c r="B76" i="1"/>
  <c r="B75" i="1"/>
  <c r="D123" i="5"/>
  <c r="G79" i="1"/>
  <c r="E123" i="5"/>
  <c r="H79" i="1"/>
  <c r="F123" i="5"/>
  <c r="I79" i="1"/>
  <c r="G123" i="5"/>
  <c r="J79" i="1"/>
  <c r="C123" i="5"/>
  <c r="F79" i="1"/>
  <c r="D119" i="5"/>
  <c r="G78" i="1"/>
  <c r="E119" i="5"/>
  <c r="H78" i="1"/>
  <c r="F119" i="5"/>
  <c r="I78" i="1"/>
  <c r="G119" i="5"/>
  <c r="J78" i="1"/>
  <c r="C119" i="5"/>
  <c r="F78" i="1"/>
  <c r="D131" i="5"/>
  <c r="E131" i="5"/>
  <c r="F131" i="5"/>
  <c r="G131" i="5"/>
  <c r="C131" i="5"/>
  <c r="D127" i="5"/>
  <c r="G80" i="1"/>
  <c r="E127" i="5"/>
  <c r="H80" i="1"/>
  <c r="F127" i="5"/>
  <c r="I80" i="1"/>
  <c r="G127" i="5"/>
  <c r="J80" i="1"/>
  <c r="C127" i="5"/>
  <c r="F80" i="1"/>
  <c r="D115" i="5"/>
  <c r="G77" i="1"/>
  <c r="E115" i="5"/>
  <c r="H77" i="1"/>
  <c r="F115" i="5"/>
  <c r="I77" i="1"/>
  <c r="G115" i="5"/>
  <c r="J77" i="1"/>
  <c r="C115" i="5"/>
  <c r="F77" i="1"/>
  <c r="D111" i="5"/>
  <c r="G76" i="1"/>
  <c r="E111" i="5"/>
  <c r="H76" i="1"/>
  <c r="F111" i="5"/>
  <c r="I76" i="1"/>
  <c r="G111" i="5"/>
  <c r="J76" i="1"/>
  <c r="C111" i="5"/>
  <c r="F76" i="1"/>
  <c r="D107" i="5"/>
  <c r="G75" i="1"/>
  <c r="E107" i="5"/>
  <c r="H75" i="1"/>
  <c r="F107" i="5"/>
  <c r="I75" i="1"/>
  <c r="G107" i="5"/>
  <c r="J75" i="1"/>
  <c r="C107" i="5"/>
  <c r="F75" i="1"/>
  <c r="G73" i="1"/>
  <c r="G103" i="1" s="1"/>
  <c r="H73" i="1"/>
  <c r="H103" i="1"/>
  <c r="I73" i="1"/>
  <c r="I103" i="1" s="1"/>
  <c r="J73" i="1"/>
  <c r="J103" i="1" s="1"/>
  <c r="F73" i="1"/>
  <c r="F103" i="1" s="1"/>
  <c r="G72" i="1"/>
  <c r="G102" i="1" s="1"/>
  <c r="H72" i="1"/>
  <c r="H102" i="1" s="1"/>
  <c r="I72" i="1"/>
  <c r="I102" i="1" s="1"/>
  <c r="J72" i="1"/>
  <c r="J102" i="1" s="1"/>
  <c r="F72" i="1"/>
  <c r="G71" i="1"/>
  <c r="G101" i="1" s="1"/>
  <c r="H71" i="1"/>
  <c r="H101" i="1" s="1"/>
  <c r="I71" i="1"/>
  <c r="I101" i="1"/>
  <c r="J71" i="1"/>
  <c r="J101" i="1" s="1"/>
  <c r="F71" i="1"/>
  <c r="F101" i="1" s="1"/>
  <c r="G70" i="1"/>
  <c r="G100" i="1" s="1"/>
  <c r="H70" i="1"/>
  <c r="H100" i="1" s="1"/>
  <c r="I70" i="1"/>
  <c r="I100" i="1" s="1"/>
  <c r="J70" i="1"/>
  <c r="J100" i="1" s="1"/>
  <c r="I69" i="1"/>
  <c r="I99" i="1" s="1"/>
  <c r="J69" i="1"/>
  <c r="J99" i="1" s="1"/>
  <c r="F69" i="1"/>
  <c r="F99" i="1" s="1"/>
  <c r="B73" i="1"/>
  <c r="B103" i="1" s="1"/>
  <c r="B72" i="1"/>
  <c r="B102" i="1" s="1"/>
  <c r="B71" i="1"/>
  <c r="B101" i="1" s="1"/>
  <c r="B70" i="1"/>
  <c r="B100" i="1" s="1"/>
  <c r="B69" i="1"/>
  <c r="B99" i="1" s="1"/>
  <c r="H101" i="5"/>
  <c r="H99" i="5"/>
  <c r="H97" i="5"/>
  <c r="H95" i="5"/>
  <c r="H93" i="5"/>
  <c r="B67" i="1"/>
  <c r="B66" i="1"/>
  <c r="B65" i="1"/>
  <c r="B64" i="1"/>
  <c r="B63" i="1"/>
  <c r="G89" i="5"/>
  <c r="J67" i="1"/>
  <c r="F89" i="5"/>
  <c r="E89" i="5"/>
  <c r="H67" i="1"/>
  <c r="D89" i="5"/>
  <c r="G67" i="1"/>
  <c r="C89" i="5"/>
  <c r="G85" i="5"/>
  <c r="J66" i="1"/>
  <c r="F85" i="5"/>
  <c r="I66" i="1"/>
  <c r="E85" i="5"/>
  <c r="D85" i="5"/>
  <c r="C85" i="5"/>
  <c r="G81" i="5"/>
  <c r="J65" i="1"/>
  <c r="F81" i="5"/>
  <c r="I65" i="1"/>
  <c r="E81" i="5"/>
  <c r="H65" i="1"/>
  <c r="D81" i="5"/>
  <c r="G65" i="1"/>
  <c r="C81" i="5"/>
  <c r="F65" i="1"/>
  <c r="G77" i="5"/>
  <c r="J64" i="1"/>
  <c r="F77" i="5"/>
  <c r="I64" i="1"/>
  <c r="E77" i="5"/>
  <c r="H64" i="1"/>
  <c r="D77" i="5"/>
  <c r="G64" i="1"/>
  <c r="C77" i="5"/>
  <c r="F64" i="1"/>
  <c r="J63" i="1"/>
  <c r="K63" i="1" s="1"/>
  <c r="F63" i="1"/>
  <c r="K62" i="1"/>
  <c r="B61" i="1"/>
  <c r="B60" i="1"/>
  <c r="B59" i="1"/>
  <c r="B58" i="1"/>
  <c r="B57" i="1"/>
  <c r="D67" i="5"/>
  <c r="G61" i="1"/>
  <c r="E67" i="5"/>
  <c r="H61" i="1"/>
  <c r="F67" i="5"/>
  <c r="I61" i="1"/>
  <c r="G67" i="5"/>
  <c r="J61" i="1"/>
  <c r="C67" i="5"/>
  <c r="F61" i="1"/>
  <c r="D63" i="5"/>
  <c r="G60" i="1"/>
  <c r="E63" i="5"/>
  <c r="H60" i="1"/>
  <c r="F63" i="5"/>
  <c r="I60" i="1"/>
  <c r="G63" i="5"/>
  <c r="J60" i="1"/>
  <c r="C63" i="5"/>
  <c r="F60" i="1"/>
  <c r="D59" i="5"/>
  <c r="G59" i="1"/>
  <c r="E59" i="5"/>
  <c r="H59" i="1"/>
  <c r="F59" i="5"/>
  <c r="I59" i="1"/>
  <c r="G59" i="5"/>
  <c r="J59" i="1"/>
  <c r="C59" i="5"/>
  <c r="F59" i="1"/>
  <c r="D55" i="5"/>
  <c r="G58" i="1"/>
  <c r="E55" i="5"/>
  <c r="H58" i="1"/>
  <c r="F55" i="5"/>
  <c r="I58" i="1"/>
  <c r="G55" i="5"/>
  <c r="J58" i="1"/>
  <c r="C55" i="5"/>
  <c r="F58" i="1"/>
  <c r="D51" i="5"/>
  <c r="G57" i="1"/>
  <c r="E51" i="5"/>
  <c r="H57" i="1"/>
  <c r="F51" i="5"/>
  <c r="I57" i="1"/>
  <c r="G51" i="5"/>
  <c r="J57" i="1"/>
  <c r="C51" i="5"/>
  <c r="F57" i="1"/>
  <c r="B55" i="1"/>
  <c r="B54" i="1"/>
  <c r="B53" i="1"/>
  <c r="B52" i="1"/>
  <c r="B51" i="1"/>
  <c r="D45" i="5"/>
  <c r="G55" i="1"/>
  <c r="E45" i="5"/>
  <c r="H55" i="1"/>
  <c r="F45" i="5"/>
  <c r="I55" i="1"/>
  <c r="G45" i="5"/>
  <c r="J55" i="1"/>
  <c r="C45" i="5"/>
  <c r="F55" i="1"/>
  <c r="D41" i="5"/>
  <c r="G54" i="1"/>
  <c r="E41" i="5"/>
  <c r="H54" i="1"/>
  <c r="F41" i="5"/>
  <c r="I54" i="1"/>
  <c r="G41" i="5"/>
  <c r="J54" i="1"/>
  <c r="C41" i="5"/>
  <c r="F54" i="1"/>
  <c r="D37" i="5"/>
  <c r="G53" i="1"/>
  <c r="E37" i="5"/>
  <c r="H53" i="1"/>
  <c r="F37" i="5"/>
  <c r="I53" i="1"/>
  <c r="G37" i="5"/>
  <c r="J53" i="1"/>
  <c r="C37" i="5"/>
  <c r="F53" i="1"/>
  <c r="D33" i="5"/>
  <c r="G52" i="1"/>
  <c r="E33" i="5"/>
  <c r="H52" i="1"/>
  <c r="F33" i="5"/>
  <c r="I52" i="1"/>
  <c r="G33" i="5"/>
  <c r="J52" i="1"/>
  <c r="C33" i="5"/>
  <c r="F52" i="1"/>
  <c r="D29" i="5"/>
  <c r="G51" i="1"/>
  <c r="E29" i="5"/>
  <c r="H51" i="1"/>
  <c r="F29" i="5"/>
  <c r="I51" i="1"/>
  <c r="G29" i="5"/>
  <c r="J51" i="1"/>
  <c r="C29" i="5"/>
  <c r="F51" i="1"/>
  <c r="B49" i="1"/>
  <c r="B48" i="1"/>
  <c r="B47" i="1"/>
  <c r="B46" i="1"/>
  <c r="B45" i="1"/>
  <c r="E23" i="5"/>
  <c r="H49" i="1"/>
  <c r="F23" i="5"/>
  <c r="I49" i="1"/>
  <c r="G23" i="5"/>
  <c r="J49" i="1"/>
  <c r="C23" i="5"/>
  <c r="F49" i="1"/>
  <c r="D19" i="5"/>
  <c r="G48" i="1"/>
  <c r="E19" i="5"/>
  <c r="H48" i="1"/>
  <c r="F19" i="5"/>
  <c r="I48" i="1"/>
  <c r="G19" i="5"/>
  <c r="J48" i="1"/>
  <c r="C19" i="5"/>
  <c r="F48" i="1"/>
  <c r="D15" i="5"/>
  <c r="G47" i="1"/>
  <c r="E15" i="5"/>
  <c r="H47" i="1"/>
  <c r="F15" i="5"/>
  <c r="I47" i="1"/>
  <c r="G15" i="5"/>
  <c r="J47" i="1"/>
  <c r="C15" i="5"/>
  <c r="F47" i="1"/>
  <c r="D11" i="5"/>
  <c r="G46" i="1"/>
  <c r="E11" i="5"/>
  <c r="H46" i="1"/>
  <c r="F11" i="5"/>
  <c r="I46" i="1"/>
  <c r="G11" i="5"/>
  <c r="J46" i="1"/>
  <c r="C11" i="5"/>
  <c r="F46" i="1"/>
  <c r="D7" i="5"/>
  <c r="G45" i="1"/>
  <c r="E7" i="5"/>
  <c r="H45" i="1"/>
  <c r="F7" i="5"/>
  <c r="I45" i="1"/>
  <c r="G7" i="5"/>
  <c r="J45" i="1"/>
  <c r="C7" i="5"/>
  <c r="F45" i="1"/>
  <c r="B40" i="1"/>
  <c r="F118" i="2"/>
  <c r="E118" i="2"/>
  <c r="D118" i="2"/>
  <c r="C118" i="2"/>
  <c r="B118" i="2"/>
  <c r="F94" i="2"/>
  <c r="E94" i="2"/>
  <c r="D94" i="2"/>
  <c r="C94" i="2"/>
  <c r="B94" i="2"/>
  <c r="F70" i="2"/>
  <c r="E70" i="2"/>
  <c r="D70" i="2"/>
  <c r="C70" i="2"/>
  <c r="B70" i="2"/>
  <c r="B37" i="1"/>
  <c r="F46" i="2"/>
  <c r="E46" i="2"/>
  <c r="D46" i="2"/>
  <c r="C46" i="2"/>
  <c r="B46" i="2"/>
  <c r="B36" i="1"/>
  <c r="C22" i="2"/>
  <c r="D22" i="2"/>
  <c r="E22" i="2"/>
  <c r="F22" i="2"/>
  <c r="B18" i="1"/>
  <c r="B31" i="1" s="1"/>
  <c r="B17" i="1"/>
  <c r="B6" i="1"/>
  <c r="B22" i="1" s="1"/>
  <c r="B14" i="1"/>
  <c r="B27" i="1" s="1"/>
  <c r="B6" i="4"/>
  <c r="C10" i="1"/>
  <c r="C9" i="1"/>
  <c r="C8" i="1"/>
  <c r="C7" i="1"/>
  <c r="C6" i="1"/>
  <c r="C86" i="4"/>
  <c r="D86" i="4"/>
  <c r="E86" i="4"/>
  <c r="F86" i="4"/>
  <c r="B86" i="4"/>
  <c r="C69" i="4"/>
  <c r="D69" i="4"/>
  <c r="E69" i="4"/>
  <c r="F69" i="4"/>
  <c r="B69" i="4"/>
  <c r="C52" i="4"/>
  <c r="D52" i="4"/>
  <c r="E52" i="4"/>
  <c r="F52" i="4"/>
  <c r="B52" i="4"/>
  <c r="C35" i="4"/>
  <c r="D35" i="4"/>
  <c r="E35" i="4"/>
  <c r="F35" i="4"/>
  <c r="B35" i="4"/>
  <c r="C18" i="1"/>
  <c r="B118" i="1" s="1"/>
  <c r="B55" i="3" s="1"/>
  <c r="B144" i="4"/>
  <c r="B147" i="4"/>
  <c r="A144" i="4"/>
  <c r="A140" i="4"/>
  <c r="C17" i="1"/>
  <c r="B117" i="1" s="1"/>
  <c r="B42" i="3" s="1"/>
  <c r="A132" i="4"/>
  <c r="A128" i="4"/>
  <c r="C16" i="1"/>
  <c r="B116" i="1" s="1"/>
  <c r="B29" i="3" s="1"/>
  <c r="B16" i="1"/>
  <c r="B29" i="1" s="1"/>
  <c r="B120" i="4"/>
  <c r="C120" i="4"/>
  <c r="D120" i="4"/>
  <c r="E120" i="4"/>
  <c r="F120" i="4"/>
  <c r="F123" i="4"/>
  <c r="J16" i="1"/>
  <c r="J29" i="1" s="1"/>
  <c r="A120" i="4"/>
  <c r="A116" i="4"/>
  <c r="C15" i="1"/>
  <c r="B115" i="1" s="1"/>
  <c r="B16" i="3" s="1"/>
  <c r="B15" i="1"/>
  <c r="B28" i="1" s="1"/>
  <c r="B108" i="4"/>
  <c r="C108" i="4"/>
  <c r="C111" i="4"/>
  <c r="A108" i="4"/>
  <c r="A104" i="4"/>
  <c r="A92" i="4"/>
  <c r="C14" i="1"/>
  <c r="B114" i="1" s="1"/>
  <c r="B3" i="3" s="1"/>
  <c r="B96" i="4"/>
  <c r="C96" i="4"/>
  <c r="D96" i="4"/>
  <c r="E96" i="4"/>
  <c r="F96" i="4"/>
  <c r="F99" i="4"/>
  <c r="J14" i="1"/>
  <c r="J27" i="1" s="1"/>
  <c r="A96" i="4"/>
  <c r="A80" i="4"/>
  <c r="A63" i="4"/>
  <c r="A46" i="4"/>
  <c r="A29" i="4"/>
  <c r="B29" i="4"/>
  <c r="B33" i="4"/>
  <c r="A12" i="4"/>
  <c r="C85" i="4"/>
  <c r="D85" i="4"/>
  <c r="E85" i="4"/>
  <c r="F85" i="4"/>
  <c r="B85" i="4"/>
  <c r="C83" i="4"/>
  <c r="D83" i="4"/>
  <c r="E83" i="4"/>
  <c r="F83" i="4"/>
  <c r="B83" i="4"/>
  <c r="B10" i="1"/>
  <c r="B26" i="1" s="1"/>
  <c r="B74" i="4"/>
  <c r="B9" i="1"/>
  <c r="B25" i="1" s="1"/>
  <c r="C66" i="4"/>
  <c r="D66" i="4"/>
  <c r="E66" i="4"/>
  <c r="F66" i="4"/>
  <c r="B66" i="4"/>
  <c r="B57" i="4"/>
  <c r="C68" i="4"/>
  <c r="B8" i="1"/>
  <c r="B24" i="1" s="1"/>
  <c r="C49" i="4"/>
  <c r="D49" i="4"/>
  <c r="E49" i="4"/>
  <c r="F49" i="4"/>
  <c r="B49" i="4"/>
  <c r="B40" i="4"/>
  <c r="C51" i="4"/>
  <c r="B23" i="4"/>
  <c r="C34" i="4"/>
  <c r="D34" i="4"/>
  <c r="E34" i="4"/>
  <c r="F34" i="4"/>
  <c r="B34" i="4"/>
  <c r="B7" i="1"/>
  <c r="B23" i="1" s="1"/>
  <c r="C32" i="4"/>
  <c r="D32" i="4"/>
  <c r="E32" i="4"/>
  <c r="F32" i="4"/>
  <c r="B32" i="4"/>
  <c r="C15" i="4"/>
  <c r="D15" i="4"/>
  <c r="E15" i="4"/>
  <c r="F15" i="4"/>
  <c r="B15" i="4"/>
  <c r="C17" i="4"/>
  <c r="G10" i="6"/>
  <c r="C103" i="1"/>
  <c r="G9" i="6"/>
  <c r="C102" i="1"/>
  <c r="G8" i="6"/>
  <c r="C101" i="1"/>
  <c r="G7" i="6"/>
  <c r="C100" i="1"/>
  <c r="G6" i="6"/>
  <c r="C99" i="1"/>
  <c r="E10" i="3"/>
  <c r="G91" i="1"/>
  <c r="G96" i="1" s="1"/>
  <c r="G11" i="6"/>
  <c r="C24" i="7"/>
  <c r="F110" i="1"/>
  <c r="G24" i="7"/>
  <c r="J110" i="1"/>
  <c r="F24" i="7"/>
  <c r="I110" i="1"/>
  <c r="E24" i="7"/>
  <c r="H110" i="1"/>
  <c r="J147" i="1"/>
  <c r="K146" i="1"/>
  <c r="E62" i="3"/>
  <c r="G62" i="3"/>
  <c r="G49" i="3"/>
  <c r="E49" i="3"/>
  <c r="K23" i="3"/>
  <c r="G10" i="3"/>
  <c r="F67" i="1"/>
  <c r="I67" i="1"/>
  <c r="F102" i="1"/>
  <c r="F66" i="1"/>
  <c r="H66" i="1"/>
  <c r="G66" i="1"/>
  <c r="C144" i="4"/>
  <c r="D144" i="4"/>
  <c r="E144" i="4"/>
  <c r="F144" i="4"/>
  <c r="F147" i="4"/>
  <c r="J18" i="1"/>
  <c r="J31" i="1" s="1"/>
  <c r="B99" i="4"/>
  <c r="C132" i="4"/>
  <c r="E99" i="4"/>
  <c r="I14" i="1"/>
  <c r="I27" i="1" s="1"/>
  <c r="D99" i="4"/>
  <c r="C99" i="4"/>
  <c r="B123" i="4"/>
  <c r="B111" i="4"/>
  <c r="D108" i="4"/>
  <c r="D111" i="4"/>
  <c r="E123" i="4"/>
  <c r="I16" i="1"/>
  <c r="I29" i="1" s="1"/>
  <c r="D123" i="4"/>
  <c r="C123" i="4"/>
  <c r="B80" i="4"/>
  <c r="B68" i="4"/>
  <c r="B63" i="4"/>
  <c r="C63" i="4"/>
  <c r="F68" i="4"/>
  <c r="E68" i="4"/>
  <c r="D68" i="4"/>
  <c r="B51" i="4"/>
  <c r="F51" i="4"/>
  <c r="E51" i="4"/>
  <c r="D51" i="4"/>
  <c r="B46" i="4"/>
  <c r="C29" i="4"/>
  <c r="D29" i="4"/>
  <c r="E29" i="4"/>
  <c r="F29" i="4"/>
  <c r="B17" i="4"/>
  <c r="F17" i="4"/>
  <c r="E17" i="4"/>
  <c r="D17" i="4"/>
  <c r="B12" i="4"/>
  <c r="B18" i="4"/>
  <c r="K62" i="3"/>
  <c r="I62" i="3"/>
  <c r="G36" i="3"/>
  <c r="K49" i="3"/>
  <c r="I49" i="3"/>
  <c r="I36" i="3"/>
  <c r="K36" i="3"/>
  <c r="I23" i="3"/>
  <c r="G23" i="3"/>
  <c r="I10" i="3"/>
  <c r="C147" i="4"/>
  <c r="D147" i="4"/>
  <c r="E147" i="4"/>
  <c r="I18" i="1"/>
  <c r="I31" i="1" s="1"/>
  <c r="D132" i="4"/>
  <c r="C135" i="4"/>
  <c r="E108" i="4"/>
  <c r="E111" i="4"/>
  <c r="I15" i="1"/>
  <c r="I28" i="1" s="1"/>
  <c r="C80" i="4"/>
  <c r="B84" i="4"/>
  <c r="C67" i="4"/>
  <c r="D63" i="4"/>
  <c r="B67" i="4"/>
  <c r="C46" i="4"/>
  <c r="B50" i="4"/>
  <c r="C33" i="4"/>
  <c r="C12" i="4"/>
  <c r="C18" i="4"/>
  <c r="B16" i="4"/>
  <c r="K10" i="3"/>
  <c r="E132" i="4"/>
  <c r="D135" i="4"/>
  <c r="F108" i="4"/>
  <c r="D80" i="4"/>
  <c r="C84" i="4"/>
  <c r="D67" i="4"/>
  <c r="E63" i="4"/>
  <c r="D46" i="4"/>
  <c r="C50" i="4"/>
  <c r="D33" i="4"/>
  <c r="C16" i="4"/>
  <c r="D12" i="4"/>
  <c r="D18" i="4"/>
  <c r="F132" i="4"/>
  <c r="F135" i="4"/>
  <c r="J17" i="1"/>
  <c r="J30" i="1"/>
  <c r="E135" i="4"/>
  <c r="I17" i="1"/>
  <c r="I30" i="1" s="1"/>
  <c r="F111" i="4"/>
  <c r="E80" i="4"/>
  <c r="D84" i="4"/>
  <c r="E67" i="4"/>
  <c r="I9" i="1"/>
  <c r="F63" i="4"/>
  <c r="F67" i="4"/>
  <c r="J9" i="1"/>
  <c r="J25" i="1" s="1"/>
  <c r="E46" i="4"/>
  <c r="D50" i="4"/>
  <c r="E33" i="4"/>
  <c r="E12" i="4"/>
  <c r="E18" i="4"/>
  <c r="D16" i="4"/>
  <c r="J15" i="1"/>
  <c r="J28" i="1" s="1"/>
  <c r="F80" i="4"/>
  <c r="E84" i="4"/>
  <c r="I10" i="1"/>
  <c r="I26" i="1" s="1"/>
  <c r="F46" i="4"/>
  <c r="E50" i="4"/>
  <c r="I8" i="1"/>
  <c r="I24" i="1" s="1"/>
  <c r="I7" i="1"/>
  <c r="F33" i="4"/>
  <c r="F12" i="4"/>
  <c r="F18" i="4"/>
  <c r="E16" i="4"/>
  <c r="I6" i="1"/>
  <c r="I22" i="1"/>
  <c r="B22" i="2"/>
  <c r="B30" i="1"/>
  <c r="F84" i="4"/>
  <c r="J10" i="1"/>
  <c r="J26" i="1" s="1"/>
  <c r="F50" i="4"/>
  <c r="J8" i="1"/>
  <c r="J24" i="1" s="1"/>
  <c r="J7" i="1"/>
  <c r="J23" i="1" s="1"/>
  <c r="F16" i="4"/>
  <c r="J6" i="1"/>
  <c r="J22" i="1" s="1"/>
  <c r="F96" i="1"/>
  <c r="I82" i="1" l="1"/>
  <c r="G111" i="1"/>
  <c r="K46" i="1"/>
  <c r="K57" i="1"/>
  <c r="K92" i="1"/>
  <c r="H111" i="1"/>
  <c r="J19" i="1"/>
  <c r="K14" i="1"/>
  <c r="K10" i="1"/>
  <c r="K94" i="1"/>
  <c r="K72" i="1"/>
  <c r="K69" i="1"/>
  <c r="K17" i="1"/>
  <c r="K16" i="1"/>
  <c r="K103" i="1"/>
  <c r="K110" i="1"/>
  <c r="K51" i="1"/>
  <c r="K58" i="1"/>
  <c r="K64" i="1"/>
  <c r="K147" i="1"/>
  <c r="D49" i="2"/>
  <c r="H37" i="1" s="1"/>
  <c r="J11" i="1"/>
  <c r="I11" i="1"/>
  <c r="K102" i="1"/>
  <c r="K99" i="1"/>
  <c r="K95" i="1"/>
  <c r="K81" i="1"/>
  <c r="F26" i="1"/>
  <c r="K26" i="1" s="1"/>
  <c r="H82" i="1"/>
  <c r="K67" i="1"/>
  <c r="K80" i="1"/>
  <c r="K73" i="1"/>
  <c r="K79" i="1"/>
  <c r="K75" i="1"/>
  <c r="J111" i="1"/>
  <c r="K109" i="1"/>
  <c r="K29" i="1"/>
  <c r="F111" i="1"/>
  <c r="G82" i="1"/>
  <c r="K53" i="1"/>
  <c r="K55" i="1"/>
  <c r="K93" i="1"/>
  <c r="G19" i="1"/>
  <c r="H19" i="1"/>
  <c r="K9" i="1"/>
  <c r="K49" i="1"/>
  <c r="J82" i="1"/>
  <c r="K76" i="1"/>
  <c r="K108" i="1"/>
  <c r="K27" i="1"/>
  <c r="K48" i="1"/>
  <c r="K52" i="1"/>
  <c r="I104" i="1"/>
  <c r="K78" i="1"/>
  <c r="K77" i="1"/>
  <c r="F19" i="1"/>
  <c r="G104" i="1"/>
  <c r="K8" i="1"/>
  <c r="H11" i="1"/>
  <c r="K60" i="1"/>
  <c r="K101" i="1"/>
  <c r="K18" i="1"/>
  <c r="K45" i="1"/>
  <c r="C104" i="1"/>
  <c r="K66" i="1"/>
  <c r="K54" i="1"/>
  <c r="K71" i="1"/>
  <c r="F11" i="1"/>
  <c r="K96" i="1"/>
  <c r="K65" i="1"/>
  <c r="I23" i="1"/>
  <c r="K23" i="1" s="1"/>
  <c r="F82" i="1"/>
  <c r="K59" i="1"/>
  <c r="K61" i="1"/>
  <c r="J32" i="1"/>
  <c r="J33" i="1" s="1"/>
  <c r="K30" i="1"/>
  <c r="J104" i="1"/>
  <c r="F104" i="1"/>
  <c r="K100" i="1"/>
  <c r="H104" i="1"/>
  <c r="K7" i="1"/>
  <c r="I19" i="1"/>
  <c r="I111" i="1"/>
  <c r="K91" i="1"/>
  <c r="H22" i="1"/>
  <c r="H32" i="1" s="1"/>
  <c r="G11" i="1"/>
  <c r="K47" i="1"/>
  <c r="K24" i="1"/>
  <c r="G28" i="1"/>
  <c r="K28" i="1" s="1"/>
  <c r="K15" i="1"/>
  <c r="I25" i="1"/>
  <c r="F31" i="1"/>
  <c r="K31" i="1" s="1"/>
  <c r="K6" i="1"/>
  <c r="K70" i="1"/>
  <c r="K107" i="1"/>
  <c r="D25" i="2"/>
  <c r="H36" i="1" s="1"/>
  <c r="C121" i="2"/>
  <c r="G40" i="1" s="1"/>
  <c r="B73" i="2"/>
  <c r="F38" i="1" s="1"/>
  <c r="C97" i="2"/>
  <c r="G39" i="1" s="1"/>
  <c r="D121" i="2"/>
  <c r="H40" i="1" s="1"/>
  <c r="B49" i="2"/>
  <c r="F37" i="1" s="1"/>
  <c r="C73" i="2"/>
  <c r="G38" i="1" s="1"/>
  <c r="D97" i="2"/>
  <c r="H39" i="1" s="1"/>
  <c r="E121" i="2"/>
  <c r="I40" i="1" s="1"/>
  <c r="F49" i="2"/>
  <c r="J37" i="1" s="1"/>
  <c r="C34" i="3"/>
  <c r="F73" i="2"/>
  <c r="J38" i="1" s="1"/>
  <c r="C25" i="2"/>
  <c r="G36" i="1" s="1"/>
  <c r="C9" i="3"/>
  <c r="E97" i="2"/>
  <c r="I39" i="1" s="1"/>
  <c r="E25" i="2"/>
  <c r="I36" i="1" s="1"/>
  <c r="F25" i="2"/>
  <c r="J36" i="1" s="1"/>
  <c r="B25" i="2"/>
  <c r="F36" i="1" s="1"/>
  <c r="C48" i="3"/>
  <c r="O19" i="3"/>
  <c r="P19" i="3" s="1"/>
  <c r="Q19" i="3" s="1"/>
  <c r="R19" i="3" s="1"/>
  <c r="C21" i="3"/>
  <c r="O32" i="3"/>
  <c r="P32" i="3" s="1"/>
  <c r="Q32" i="3" s="1"/>
  <c r="R32" i="3" s="1"/>
  <c r="O58" i="3"/>
  <c r="P58" i="3" s="1"/>
  <c r="Q58" i="3" s="1"/>
  <c r="R58" i="3" s="1"/>
  <c r="C60" i="3"/>
  <c r="P52" i="3"/>
  <c r="Q52" i="3" s="1"/>
  <c r="R52" i="3" s="1"/>
  <c r="E47" i="3"/>
  <c r="E46" i="3"/>
  <c r="P44" i="3"/>
  <c r="C46" i="3"/>
  <c r="C47" i="3"/>
  <c r="C33" i="3"/>
  <c r="C59" i="3"/>
  <c r="E59" i="3"/>
  <c r="E48" i="3"/>
  <c r="E33" i="3"/>
  <c r="E34" i="3"/>
  <c r="O13" i="3"/>
  <c r="P5" i="3"/>
  <c r="E7" i="3"/>
  <c r="C7" i="3"/>
  <c r="C11" i="3" s="1"/>
  <c r="C13" i="3" s="1"/>
  <c r="F114" i="1" s="1"/>
  <c r="E20" i="3"/>
  <c r="E21" i="3"/>
  <c r="C20" i="3"/>
  <c r="P6" i="3"/>
  <c r="H33" i="1" l="1"/>
  <c r="K38" i="1"/>
  <c r="K111" i="1"/>
  <c r="K22" i="1"/>
  <c r="K104" i="1"/>
  <c r="K19" i="1"/>
  <c r="I32" i="1"/>
  <c r="I33" i="1" s="1"/>
  <c r="K37" i="1"/>
  <c r="G41" i="1"/>
  <c r="H41" i="1"/>
  <c r="K82" i="1"/>
  <c r="G32" i="1"/>
  <c r="H85" i="1"/>
  <c r="H123" i="1" s="1"/>
  <c r="G33" i="1"/>
  <c r="K11" i="1"/>
  <c r="K40" i="1"/>
  <c r="F32" i="1"/>
  <c r="K25" i="1"/>
  <c r="J41" i="1"/>
  <c r="J85" i="1" s="1"/>
  <c r="J123" i="1" s="1"/>
  <c r="C37" i="3"/>
  <c r="C39" i="3" s="1"/>
  <c r="F116" i="1" s="1"/>
  <c r="I41" i="1"/>
  <c r="K39" i="1"/>
  <c r="K36" i="1"/>
  <c r="F41" i="1"/>
  <c r="E22" i="3"/>
  <c r="E24" i="3" s="1"/>
  <c r="E26" i="3" s="1"/>
  <c r="G115" i="1" s="1"/>
  <c r="C24" i="3"/>
  <c r="C26" i="3" s="1"/>
  <c r="F115" i="1" s="1"/>
  <c r="C50" i="3"/>
  <c r="C52" i="3" s="1"/>
  <c r="F117" i="1" s="1"/>
  <c r="G47" i="3"/>
  <c r="C63" i="3"/>
  <c r="C65" i="3" s="1"/>
  <c r="F118" i="1" s="1"/>
  <c r="E50" i="3"/>
  <c r="E52" i="3" s="1"/>
  <c r="G117" i="1" s="1"/>
  <c r="E61" i="3"/>
  <c r="G46" i="3"/>
  <c r="Q44" i="3"/>
  <c r="R44" i="3" s="1"/>
  <c r="K46" i="3" s="1"/>
  <c r="E60" i="3"/>
  <c r="G61" i="3"/>
  <c r="G59" i="3"/>
  <c r="K47" i="3"/>
  <c r="I47" i="3"/>
  <c r="G48" i="3"/>
  <c r="E35" i="3"/>
  <c r="E37" i="3" s="1"/>
  <c r="E39" i="3" s="1"/>
  <c r="G116" i="1" s="1"/>
  <c r="G34" i="3"/>
  <c r="G33" i="3"/>
  <c r="E8" i="3"/>
  <c r="E11" i="3" s="1"/>
  <c r="E13" i="3" s="1"/>
  <c r="G114" i="1" s="1"/>
  <c r="P13" i="3"/>
  <c r="Q5" i="3"/>
  <c r="G7" i="3"/>
  <c r="G21" i="3"/>
  <c r="G20" i="3"/>
  <c r="G22" i="3"/>
  <c r="Q6" i="3"/>
  <c r="G9" i="3"/>
  <c r="G85" i="1" l="1"/>
  <c r="G123" i="1" s="1"/>
  <c r="I85" i="1"/>
  <c r="I123" i="1" s="1"/>
  <c r="K32" i="1"/>
  <c r="F33" i="1"/>
  <c r="K33" i="1"/>
  <c r="K41" i="1"/>
  <c r="I46" i="3"/>
  <c r="F85" i="1"/>
  <c r="F123" i="1" s="1"/>
  <c r="K123" i="1" s="1"/>
  <c r="F119" i="1"/>
  <c r="F148" i="1" s="1"/>
  <c r="F149" i="1" s="1"/>
  <c r="G50" i="3"/>
  <c r="G52" i="3" s="1"/>
  <c r="H117" i="1" s="1"/>
  <c r="E63" i="3"/>
  <c r="E65" i="3" s="1"/>
  <c r="G118" i="1" s="1"/>
  <c r="G119" i="1" s="1"/>
  <c r="G60" i="3"/>
  <c r="G63" i="3" s="1"/>
  <c r="G65" i="3" s="1"/>
  <c r="H118" i="1" s="1"/>
  <c r="I59" i="3"/>
  <c r="K59" i="3"/>
  <c r="K61" i="3"/>
  <c r="I61" i="3"/>
  <c r="K48" i="3"/>
  <c r="I48" i="3"/>
  <c r="K50" i="3"/>
  <c r="K52" i="3" s="1"/>
  <c r="J117" i="1" s="1"/>
  <c r="G35" i="3"/>
  <c r="G37" i="3" s="1"/>
  <c r="G39" i="3" s="1"/>
  <c r="H116" i="1" s="1"/>
  <c r="I33" i="3"/>
  <c r="K33" i="3"/>
  <c r="K34" i="3"/>
  <c r="I34" i="3"/>
  <c r="G8" i="3"/>
  <c r="G11" i="3" s="1"/>
  <c r="G13" i="3" s="1"/>
  <c r="H114" i="1" s="1"/>
  <c r="Q13" i="3"/>
  <c r="R5" i="3"/>
  <c r="K7" i="3" s="1"/>
  <c r="I7" i="3"/>
  <c r="K22" i="3"/>
  <c r="I22" i="3"/>
  <c r="K21" i="3"/>
  <c r="I21" i="3"/>
  <c r="G24" i="3"/>
  <c r="G26" i="3" s="1"/>
  <c r="H115" i="1" s="1"/>
  <c r="K20" i="3"/>
  <c r="I20" i="3"/>
  <c r="R6" i="3"/>
  <c r="K9" i="3" s="1"/>
  <c r="I9" i="3"/>
  <c r="K85" i="1" l="1"/>
  <c r="I50" i="3"/>
  <c r="I52" i="3" s="1"/>
  <c r="I117" i="1" s="1"/>
  <c r="F121" i="1"/>
  <c r="F144" i="1" s="1"/>
  <c r="K24" i="3"/>
  <c r="K26" i="3" s="1"/>
  <c r="J115" i="1" s="1"/>
  <c r="I24" i="3"/>
  <c r="I26" i="3" s="1"/>
  <c r="I115" i="1" s="1"/>
  <c r="K117" i="1"/>
  <c r="K60" i="3"/>
  <c r="K63" i="3" s="1"/>
  <c r="K65" i="3" s="1"/>
  <c r="J118" i="1" s="1"/>
  <c r="I60" i="3"/>
  <c r="I63" i="3" s="1"/>
  <c r="I65" i="3" s="1"/>
  <c r="I118" i="1" s="1"/>
  <c r="I35" i="3"/>
  <c r="I37" i="3" s="1"/>
  <c r="I39" i="3" s="1"/>
  <c r="I116" i="1" s="1"/>
  <c r="K35" i="3"/>
  <c r="K37" i="3" s="1"/>
  <c r="K39" i="3" s="1"/>
  <c r="J116" i="1" s="1"/>
  <c r="H119" i="1"/>
  <c r="H148" i="1" s="1"/>
  <c r="I8" i="3"/>
  <c r="I11" i="3" s="1"/>
  <c r="I13" i="3" s="1"/>
  <c r="I114" i="1" s="1"/>
  <c r="R13" i="3"/>
  <c r="K8" i="3" s="1"/>
  <c r="K11" i="3" s="1"/>
  <c r="K13" i="3" s="1"/>
  <c r="J114" i="1" s="1"/>
  <c r="G121" i="1"/>
  <c r="G148" i="1"/>
  <c r="G149" i="1" s="1"/>
  <c r="G150" i="1" s="1"/>
  <c r="G151" i="1" s="1"/>
  <c r="F150" i="1"/>
  <c r="K115" i="1" l="1"/>
  <c r="F132" i="1"/>
  <c r="F134" i="1" s="1"/>
  <c r="F136" i="1" s="1"/>
  <c r="F125" i="1"/>
  <c r="K116" i="1"/>
  <c r="K118" i="1"/>
  <c r="H121" i="1"/>
  <c r="H144" i="1" s="1"/>
  <c r="J119" i="1"/>
  <c r="J148" i="1" s="1"/>
  <c r="J149" i="1" s="1"/>
  <c r="J150" i="1" s="1"/>
  <c r="J151" i="1" s="1"/>
  <c r="I119" i="1"/>
  <c r="I148" i="1" s="1"/>
  <c r="I149" i="1" s="1"/>
  <c r="I150" i="1" s="1"/>
  <c r="I151" i="1" s="1"/>
  <c r="J121" i="1"/>
  <c r="J144" i="1" s="1"/>
  <c r="K114" i="1"/>
  <c r="G125" i="1"/>
  <c r="G132" i="1"/>
  <c r="G134" i="1" s="1"/>
  <c r="G136" i="1" s="1"/>
  <c r="G144" i="1"/>
  <c r="H149" i="1"/>
  <c r="F151" i="1"/>
  <c r="K119" i="1" l="1"/>
  <c r="K121" i="1" s="1"/>
  <c r="K144" i="1" s="1"/>
  <c r="H125" i="1"/>
  <c r="H132" i="1"/>
  <c r="H134" i="1" s="1"/>
  <c r="I121" i="1"/>
  <c r="I132" i="1" s="1"/>
  <c r="I134" i="1" s="1"/>
  <c r="I136" i="1" s="1"/>
  <c r="K148" i="1"/>
  <c r="J125" i="1"/>
  <c r="J132" i="1"/>
  <c r="J134" i="1" s="1"/>
  <c r="J136" i="1" s="1"/>
  <c r="H150" i="1"/>
  <c r="K149" i="1"/>
  <c r="I144" i="1" l="1"/>
  <c r="K132" i="1"/>
  <c r="I125" i="1"/>
  <c r="K125" i="1" s="1"/>
  <c r="H151" i="1"/>
  <c r="K151" i="1" s="1"/>
  <c r="K150" i="1"/>
  <c r="K134" i="1"/>
  <c r="H136" i="1"/>
  <c r="K1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8" authorId="0" shapeId="0" xr:uid="{0BB6C1D1-CC10-4703-8831-0DF9C36FB168}">
      <text>
        <r>
          <rPr>
            <sz val="9"/>
            <color indexed="81"/>
            <rFont val="Tahoma"/>
            <family val="2"/>
          </rPr>
          <t>This is the contract amount listed for the corresponding appointment or the Annual Salary amount listed in NBAJOBS for the corresponding appointment.</t>
        </r>
      </text>
    </comment>
    <comment ref="A25" authorId="0" shapeId="0" xr:uid="{C268DE04-2C27-46A2-BC2E-C7C5F7653504}">
      <text>
        <r>
          <rPr>
            <sz val="9"/>
            <color indexed="81"/>
            <rFont val="Tahoma"/>
            <family val="2"/>
          </rPr>
          <t>This is the contract amount listed for the corresponding appointment or the Annual Salary amount listed in NBAJOBS for the corresponding appointment.</t>
        </r>
      </text>
    </comment>
    <comment ref="A42" authorId="0" shapeId="0" xr:uid="{607F108F-62A4-4638-86D6-497A327E395F}">
      <text>
        <r>
          <rPr>
            <sz val="9"/>
            <color indexed="81"/>
            <rFont val="Tahoma"/>
            <family val="2"/>
          </rPr>
          <t>This is the contract amount listed for the corresponding appointment or the Annual Salary amount listed in NBAJOBS for the corresponding appointment.</t>
        </r>
      </text>
    </comment>
    <comment ref="A59" authorId="0" shapeId="0" xr:uid="{94DE9D17-9B1B-417A-BFA3-D722425FC12C}">
      <text>
        <r>
          <rPr>
            <sz val="9"/>
            <color indexed="81"/>
            <rFont val="Tahoma"/>
            <family val="2"/>
          </rPr>
          <t>This is the contract amount listed for the corresponding appointment or the Annual Salary amount listed in NBAJOBS for the corresponding appointment.</t>
        </r>
      </text>
    </comment>
    <comment ref="A76" authorId="0" shapeId="0" xr:uid="{29D3B353-9A81-474E-A586-FBDB6C769D11}">
      <text>
        <r>
          <rPr>
            <sz val="9"/>
            <color indexed="81"/>
            <rFont val="Tahoma"/>
            <family val="2"/>
          </rPr>
          <t>This is the contract amount listed for the corresponding appointment or the Annual Salary amount listed in NBAJOBS for the corresponding appointment.</t>
        </r>
      </text>
    </comment>
    <comment ref="A92" authorId="0" shapeId="0" xr:uid="{087BDEDA-2F4F-4043-8D10-76FED9E6CDDF}">
      <text>
        <r>
          <rPr>
            <sz val="9"/>
            <color indexed="81"/>
            <rFont val="Tahoma"/>
            <family val="2"/>
          </rPr>
          <t xml:space="preserve">Use current rate listed in NBAJOBS for existing employees, otherwise use reasonable expected rates </t>
        </r>
      </text>
    </comment>
    <comment ref="A104" authorId="0" shapeId="0" xr:uid="{013D21E9-0637-4B76-8FD4-6B34A2E26969}">
      <text>
        <r>
          <rPr>
            <sz val="9"/>
            <color indexed="81"/>
            <rFont val="Tahoma"/>
            <family val="2"/>
          </rPr>
          <t xml:space="preserve">Use current rate listed in NBAJOBS for existing employees, otherwise use reasonable expected rates </t>
        </r>
      </text>
    </comment>
    <comment ref="A116" authorId="0" shapeId="0" xr:uid="{AADA8295-5081-4D3F-BF67-CBB62CB02402}">
      <text>
        <r>
          <rPr>
            <sz val="9"/>
            <color indexed="81"/>
            <rFont val="Tahoma"/>
            <family val="2"/>
          </rPr>
          <t xml:space="preserve">Use current rate listed in NBAJOBS for existing employees, otherwise use reasonable expected rates </t>
        </r>
      </text>
    </comment>
    <comment ref="A128" authorId="0" shapeId="0" xr:uid="{569C3552-B35C-4A64-B907-74E8599E6BC7}">
      <text>
        <r>
          <rPr>
            <sz val="9"/>
            <color indexed="81"/>
            <rFont val="Tahoma"/>
            <family val="2"/>
          </rPr>
          <t xml:space="preserve">Use current rate listed in NBAJOBS for existing employees, otherwise use reasonable expected rates </t>
        </r>
      </text>
    </comment>
    <comment ref="A140" authorId="0" shapeId="0" xr:uid="{B4B5415C-52BD-4D1B-801F-0E9AFFAEDBEB}">
      <text>
        <r>
          <rPr>
            <sz val="9"/>
            <color indexed="81"/>
            <rFont val="Tahoma"/>
            <family val="2"/>
          </rPr>
          <t xml:space="preserve">Use current rate listed in NBAJOBS for existing employees, otherwise use reasonable expected rates </t>
        </r>
      </text>
    </comment>
  </commentList>
</comments>
</file>

<file path=xl/sharedStrings.xml><?xml version="1.0" encoding="utf-8"?>
<sst xmlns="http://schemas.openxmlformats.org/spreadsheetml/2006/main" count="1187" uniqueCount="265">
  <si>
    <t>Year 1</t>
  </si>
  <si>
    <t>Year 2</t>
  </si>
  <si>
    <t>Year 3</t>
  </si>
  <si>
    <t>Year 4</t>
  </si>
  <si>
    <t>Year 5</t>
  </si>
  <si>
    <t>Total</t>
  </si>
  <si>
    <t>Staff</t>
  </si>
  <si>
    <t>Total Salaries</t>
  </si>
  <si>
    <t>Total Travel</t>
  </si>
  <si>
    <t>Total Other Direct Costs</t>
  </si>
  <si>
    <t>Modified Total Direct Costs</t>
  </si>
  <si>
    <t>Total Equipment &gt;$5,000</t>
  </si>
  <si>
    <t>Total Tuition</t>
  </si>
  <si>
    <t>Total Direct Costs</t>
  </si>
  <si>
    <t>Total Budget (Direct + Indirect Costs)</t>
  </si>
  <si>
    <t>Total Other Salaries</t>
  </si>
  <si>
    <t>AC, F1, F2, F3, F6, F7, F8, FA, FC, FF, FS, SS and T1</t>
  </si>
  <si>
    <t>C1, C2, C3, CM, E1, E2, E3, EC, N1, N2, N3, P1, P2, P3, TC and TE</t>
  </si>
  <si>
    <t>Student</t>
  </si>
  <si>
    <t>GA, SF, SI, ST and T6</t>
  </si>
  <si>
    <t>Temporary Help (TH)</t>
  </si>
  <si>
    <t>E4, F4, F5, F9, FN, P4, T4 and T5</t>
  </si>
  <si>
    <t>Faculty + TH Persi eligible</t>
  </si>
  <si>
    <t>Fringe Benefits</t>
  </si>
  <si>
    <t>University of Idaho Budget Template</t>
  </si>
  <si>
    <t>Total  Fringe Benefits</t>
  </si>
  <si>
    <t>Total Salaries and Fringe Benefits</t>
  </si>
  <si>
    <t>Per Diem</t>
  </si>
  <si>
    <t>Lodging</t>
  </si>
  <si>
    <t>Mileage</t>
  </si>
  <si>
    <t>Select trip type:</t>
  </si>
  <si>
    <t>Airfare</t>
  </si>
  <si>
    <t>Enter roundtrip airline ticket estimate:</t>
  </si>
  <si>
    <t>Other Ground Transporation</t>
  </si>
  <si>
    <t>Enter other ground transportation estimate:</t>
  </si>
  <si>
    <t>Misc. (parking and other)</t>
  </si>
  <si>
    <t>Enter estimated one night lodging cost:</t>
  </si>
  <si>
    <t>Enter estimated # of roundtrip miles:</t>
  </si>
  <si>
    <t>Enter estimated misc costs:</t>
  </si>
  <si>
    <t>Enter # of days:</t>
  </si>
  <si>
    <t>Enter # of nights:</t>
  </si>
  <si>
    <t>In-state per diem total</t>
  </si>
  <si>
    <t>Out-of-state per diem total</t>
  </si>
  <si>
    <t>Lodging total:</t>
  </si>
  <si>
    <t>Estimating Travel Costs</t>
  </si>
  <si>
    <t>Select Effort Type</t>
  </si>
  <si>
    <t>Fringe Benefit Table</t>
  </si>
  <si>
    <t>Publication/Documentation/Dissemination:</t>
  </si>
  <si>
    <t>Consultant/Professional Services:</t>
  </si>
  <si>
    <t>Computer Services:</t>
  </si>
  <si>
    <t>Other:</t>
  </si>
  <si>
    <t>Enter Unit Cost</t>
  </si>
  <si>
    <t>Total Participant Support Costs</t>
  </si>
  <si>
    <t>Participant Support Costs</t>
  </si>
  <si>
    <t>Subawards</t>
  </si>
  <si>
    <t>Tuition/Fees/Health Insurance</t>
  </si>
  <si>
    <t>Stipends</t>
  </si>
  <si>
    <t>Travel</t>
  </si>
  <si>
    <t>Subsistence</t>
  </si>
  <si>
    <t># of semesters of insurance</t>
  </si>
  <si>
    <t>F&amp;A Rate Table</t>
  </si>
  <si>
    <t>Organized Research</t>
  </si>
  <si>
    <t>Other Sponsored Activity</t>
  </si>
  <si>
    <t>Instruction</t>
  </si>
  <si>
    <t>Enter the % of the grad student's RA appointment that will be with this project</t>
  </si>
  <si>
    <t>Senior Personnel</t>
  </si>
  <si>
    <t>Other Personnel</t>
  </si>
  <si>
    <t>Only enter one type. Either Months or Hours, not both</t>
  </si>
  <si>
    <t>Materials &amp; Supplies (includes costs of computing devices when under $5K):</t>
  </si>
  <si>
    <t xml:space="preserve">Other Direct Costs </t>
  </si>
  <si>
    <t>Estimating Personnel Costs</t>
  </si>
  <si>
    <t>Estimating Other Direct Costs</t>
  </si>
  <si>
    <t>Estimating Subaward Costs</t>
  </si>
  <si>
    <t>Estimating Participant Support Costs</t>
  </si>
  <si>
    <t>On campus rate:</t>
  </si>
  <si>
    <t>Off campus rate:</t>
  </si>
  <si>
    <t>On campus industry rate:</t>
  </si>
  <si>
    <t>Off campus industry rate:</t>
  </si>
  <si>
    <t>Ag &amp; Forestry Experiment Station rate:</t>
  </si>
  <si>
    <t>Industry rate:</t>
  </si>
  <si>
    <t>Notes:</t>
  </si>
  <si>
    <t>Total Direct Costs (TDC) Method</t>
  </si>
  <si>
    <t>Enter Applicable Rate:</t>
  </si>
  <si>
    <t>Actual Total Direct Costs - Consortium Indirect Costs</t>
  </si>
  <si>
    <t>Modular Direct Costs</t>
  </si>
  <si>
    <t>Consortium Indirect Costs</t>
  </si>
  <si>
    <t>Modular Total Direct Costs</t>
  </si>
  <si>
    <t>Modular Indirect Base</t>
  </si>
  <si>
    <t>Modular F&amp;A Amount</t>
  </si>
  <si>
    <t>Modular Total Funds Requested</t>
  </si>
  <si>
    <t>Excluded from Indirect Base</t>
  </si>
  <si>
    <t>Enter the total of subaward indirect costs:</t>
  </si>
  <si>
    <t>NIH Modular Budgets Method</t>
  </si>
  <si>
    <t>Enter Modular Direct Costs amount in $25K/yr modules, up to $250K/yr. Use the figures on the line above to base your modular amount:</t>
  </si>
  <si>
    <t>Tuition, Insurance, Fees</t>
  </si>
  <si>
    <t>Total Subaward Amounts</t>
  </si>
  <si>
    <t>Modified Total Direct Costs (MTDC) Method</t>
  </si>
  <si>
    <t>Enter Proposed Project Period Dates:</t>
  </si>
  <si>
    <t>Notes</t>
  </si>
  <si>
    <t>Project Role</t>
  </si>
  <si>
    <t>Select Appointment Type:</t>
  </si>
  <si>
    <t>Select Effort Type:</t>
  </si>
  <si>
    <t>Enter Current Base Salary:</t>
  </si>
  <si>
    <t>Appointment Total Hours:</t>
  </si>
  <si>
    <t>Calculated Salary Amount</t>
  </si>
  <si>
    <r>
      <t xml:space="preserve">Enter # of </t>
    </r>
    <r>
      <rPr>
        <sz val="10"/>
        <color theme="4" tint="-0.249977111117893"/>
        <rFont val="Arial"/>
        <family val="2"/>
      </rPr>
      <t>Hours</t>
    </r>
    <r>
      <rPr>
        <sz val="10"/>
        <rFont val="Arial"/>
        <family val="2"/>
      </rPr>
      <t xml:space="preserve"> for Hours Effort Type</t>
    </r>
  </si>
  <si>
    <r>
      <t xml:space="preserve">% of Effort for </t>
    </r>
    <r>
      <rPr>
        <sz val="10"/>
        <color theme="4" tint="-0.249977111117893"/>
        <rFont val="Arial"/>
        <family val="2"/>
      </rPr>
      <t>Hours</t>
    </r>
    <r>
      <rPr>
        <sz val="10"/>
        <rFont val="Arial"/>
        <family val="2"/>
      </rPr>
      <t xml:space="preserve"> Effort Type</t>
    </r>
  </si>
  <si>
    <r>
      <t xml:space="preserve">Calculated Salary Amount for </t>
    </r>
    <r>
      <rPr>
        <sz val="10"/>
        <color rgb="FF00B050"/>
        <rFont val="Arial"/>
        <family val="2"/>
      </rPr>
      <t>Months</t>
    </r>
    <r>
      <rPr>
        <sz val="10"/>
        <color theme="1"/>
        <rFont val="Arial"/>
        <family val="2"/>
      </rPr>
      <t xml:space="preserve"> Effort Type</t>
    </r>
  </si>
  <si>
    <r>
      <t xml:space="preserve">Enter # of </t>
    </r>
    <r>
      <rPr>
        <sz val="10"/>
        <color rgb="FF00B050"/>
        <rFont val="Arial"/>
        <family val="2"/>
      </rPr>
      <t>Months</t>
    </r>
    <r>
      <rPr>
        <sz val="10"/>
        <rFont val="Arial"/>
        <family val="2"/>
      </rPr>
      <t xml:space="preserve"> for Months Effort Type</t>
    </r>
  </si>
  <si>
    <r>
      <t xml:space="preserve">% of Effort for </t>
    </r>
    <r>
      <rPr>
        <sz val="10"/>
        <color rgb="FF00B050"/>
        <rFont val="Arial"/>
        <family val="2"/>
      </rPr>
      <t>Months</t>
    </r>
    <r>
      <rPr>
        <sz val="10"/>
        <rFont val="Arial"/>
        <family val="2"/>
      </rPr>
      <t xml:space="preserve"> Effort Type</t>
    </r>
  </si>
  <si>
    <r>
      <t xml:space="preserve">Calculated Salary Amount for </t>
    </r>
    <r>
      <rPr>
        <sz val="10"/>
        <color rgb="FF0070C0"/>
        <rFont val="Arial"/>
        <family val="2"/>
      </rPr>
      <t>Hours</t>
    </r>
    <r>
      <rPr>
        <sz val="10"/>
        <color theme="1"/>
        <rFont val="Arial"/>
        <family val="2"/>
      </rPr>
      <t xml:space="preserve"> Effort Type</t>
    </r>
  </si>
  <si>
    <r>
      <t xml:space="preserve">Enter # of Hours for </t>
    </r>
    <r>
      <rPr>
        <sz val="10"/>
        <color rgb="FF0070C0"/>
        <rFont val="Arial"/>
        <family val="2"/>
      </rPr>
      <t>Hours</t>
    </r>
    <r>
      <rPr>
        <sz val="10"/>
        <rFont val="Arial"/>
        <family val="2"/>
      </rPr>
      <t xml:space="preserve"> Effort Type</t>
    </r>
  </si>
  <si>
    <r>
      <t xml:space="preserve">Enter # of Months for </t>
    </r>
    <r>
      <rPr>
        <sz val="10"/>
        <color rgb="FF00B050"/>
        <rFont val="Arial"/>
        <family val="2"/>
      </rPr>
      <t>Months</t>
    </r>
    <r>
      <rPr>
        <sz val="10"/>
        <rFont val="Arial"/>
        <family val="2"/>
      </rPr>
      <t xml:space="preserve"> Effort Type</t>
    </r>
  </si>
  <si>
    <t>Select Fringe Benefit Rate (see table):</t>
  </si>
  <si>
    <t>Senior/Key Salaries</t>
  </si>
  <si>
    <t>Other Personnel Salaries</t>
  </si>
  <si>
    <t>Enter Trip #1 Name:</t>
  </si>
  <si>
    <t>International per diem total</t>
  </si>
  <si>
    <t>Enter # of Trips per Year:</t>
  </si>
  <si>
    <t>GSA website</t>
  </si>
  <si>
    <t>State Dept website</t>
  </si>
  <si>
    <t>Mileage total</t>
  </si>
  <si>
    <t>Total per Trip Cost:</t>
  </si>
  <si>
    <t>Out-of-State and International Per Diem Rates</t>
  </si>
  <si>
    <t>Enter Trip #2 Name:</t>
  </si>
  <si>
    <t>Enter Trip #3 Name:</t>
  </si>
  <si>
    <t>Enter Trip #4 Name:</t>
  </si>
  <si>
    <t>Enter Trip #5 Name:</t>
  </si>
  <si>
    <t>Enter Materials &amp; Supplies #1:</t>
  </si>
  <si>
    <t>Enter Unit Cost:</t>
  </si>
  <si>
    <t>Enter Annual Quantity:</t>
  </si>
  <si>
    <t>Annual Cost:</t>
  </si>
  <si>
    <t>Enter Materials &amp; Supplies #2:</t>
  </si>
  <si>
    <t>Enter Materials &amp; Supplies #3:</t>
  </si>
  <si>
    <t>Enter Materials &amp; Supplies #4:</t>
  </si>
  <si>
    <t>Enter Materials &amp; Supplies #5:</t>
  </si>
  <si>
    <t>Materials &amp; Supplies:</t>
  </si>
  <si>
    <t>Publication Costs</t>
  </si>
  <si>
    <t>Enter Documentation Costs #1:</t>
  </si>
  <si>
    <t>Enter Documentation Costs #2:</t>
  </si>
  <si>
    <t>Enter Dissemination Costs #1:</t>
  </si>
  <si>
    <t>Enter Dissemination Costs #2:</t>
  </si>
  <si>
    <t>Enter Consultant/Professional Services #1:</t>
  </si>
  <si>
    <t>Enter Consultant/Professional Services #2:</t>
  </si>
  <si>
    <t>Enter Consultant/Professional Services #3:</t>
  </si>
  <si>
    <t>Enter Consultant/Professional Services #4:</t>
  </si>
  <si>
    <t>Enter Consultant/Professional Services #5:</t>
  </si>
  <si>
    <t>Enter Computer Services #1:</t>
  </si>
  <si>
    <t>Enter Computer Services #2:</t>
  </si>
  <si>
    <t>Enter Computer Services #3:</t>
  </si>
  <si>
    <t>Enter Computer Services #4:</t>
  </si>
  <si>
    <t>Enter Computer Services #5:</t>
  </si>
  <si>
    <t>Enter Subaward #1:</t>
  </si>
  <si>
    <t>Enter Subaward #2:</t>
  </si>
  <si>
    <t>Enter Subaward #3:</t>
  </si>
  <si>
    <t>Enter Subaward #4:</t>
  </si>
  <si>
    <t>Enter Subaward #5:</t>
  </si>
  <si>
    <t>Enter Other #1:</t>
  </si>
  <si>
    <t>Enter Other #2:</t>
  </si>
  <si>
    <t>Conference Registration Fees</t>
  </si>
  <si>
    <t>Data Management Plan Costs</t>
  </si>
  <si>
    <t>Enter Other #3:</t>
  </si>
  <si>
    <t>Enter Other #4:</t>
  </si>
  <si>
    <t>Enter Others #5:</t>
  </si>
  <si>
    <t>Note</t>
  </si>
  <si>
    <t>Estimating Equipment Costs</t>
  </si>
  <si>
    <t>Costs Excluded From F&amp;A Below This Point</t>
  </si>
  <si>
    <t>Equipment &gt;$5,000</t>
  </si>
  <si>
    <t>Enter &gt;$5K Equipment #1</t>
  </si>
  <si>
    <t>Select year equipment will need to be purchased</t>
  </si>
  <si>
    <t>Enter quantity needed</t>
  </si>
  <si>
    <t>Total Cost of Equipment #1</t>
  </si>
  <si>
    <t>Enter &gt;$5K Equipment #2</t>
  </si>
  <si>
    <t>Total Cost of Equipment #2</t>
  </si>
  <si>
    <t>Enter &gt;$5K Equipment #3</t>
  </si>
  <si>
    <t>Total Cost of Equipment #3</t>
  </si>
  <si>
    <t>Enter &gt;$5K Equipment #4</t>
  </si>
  <si>
    <t>Total Cost of Equipment #4</t>
  </si>
  <si>
    <t>Enter &gt;$5K Equipment #5</t>
  </si>
  <si>
    <t>Total Cost of Equipment #5</t>
  </si>
  <si>
    <t>Subawards: Also fill out the Subaward tab</t>
  </si>
  <si>
    <t xml:space="preserve">Enter the total annual amount of each subaward below. This amount is the subaward's total direct + indirect costs. </t>
  </si>
  <si>
    <t>The amounts listed here must equal the subaward's total annual and total overall amounts.</t>
  </si>
  <si>
    <t>Totals</t>
  </si>
  <si>
    <t>Enter Cost for Each:</t>
  </si>
  <si>
    <t xml:space="preserve">Participant support costs are those costs paid to or on behalf of participants or trainees for conferences, meetings, workshops or similar events. </t>
  </si>
  <si>
    <t>Does not typically include speakers, trainers, or service providers.</t>
  </si>
  <si>
    <t>Estimating Graduate Student Tuition/Fees/Insurance Costs</t>
  </si>
  <si>
    <t>Art and Architecture Students ONLY</t>
  </si>
  <si>
    <t>Graduate Student Named in Personnel Costs:</t>
  </si>
  <si>
    <t>Select # of semesters of tuition while a project RA:</t>
  </si>
  <si>
    <t>Enter amount of other applicable fees from the table:</t>
  </si>
  <si>
    <t>Enter # of summer credits:</t>
  </si>
  <si>
    <t xml:space="preserve">Part Time (1-8 credits) - per credit
</t>
  </si>
  <si>
    <t xml:space="preserve">Additional Overload Charge for 21 or more credits - per credit 
</t>
  </si>
  <si>
    <t xml:space="preserve">Additional Charge for Web-Based Courses - per credit
</t>
  </si>
  <si>
    <t>Distance Education courses offered via Engineering Outreach - per credit</t>
  </si>
  <si>
    <t>International Student Orientation Fee - one time initial fee</t>
  </si>
  <si>
    <t xml:space="preserve">International Immigration Support Fee - per semester following the orientatin fee 
</t>
  </si>
  <si>
    <t xml:space="preserve">Student Health Insurance - may waive if have other acceptable health insurance - only for new students starting in summer
</t>
  </si>
  <si>
    <t xml:space="preserve">Student Health Insurance - may waive if have other acceptable health insurance - per academic semester
</t>
  </si>
  <si>
    <t xml:space="preserve">In Service Fees - per credit
</t>
  </si>
  <si>
    <t>Graduate Student Tuition, Fees, Insurance Tables</t>
  </si>
  <si>
    <r>
      <rPr>
        <b/>
        <sz val="7"/>
        <rFont val="Arial"/>
        <family val="2"/>
      </rPr>
      <t>Full Time (9-20 credits) - per semester</t>
    </r>
    <r>
      <rPr>
        <sz val="7"/>
        <rFont val="Arial"/>
        <family val="2"/>
      </rPr>
      <t xml:space="preserve">
</t>
    </r>
  </si>
  <si>
    <t>Subtotal</t>
  </si>
  <si>
    <t>Total Annual Cost</t>
  </si>
  <si>
    <t>Enter Rate Below From F&amp;A Table:</t>
  </si>
  <si>
    <t>Please confirm with the proposal's Sponsored Programs Administrator (SPA) or the assigned Departmental Grant Administrator (DGA) before using any of the F&amp;A methods listed below</t>
  </si>
  <si>
    <t>Indirect Costs - MTDC method</t>
  </si>
  <si>
    <t>Indirect Costs - TDC method</t>
  </si>
  <si>
    <t>Select Project Role:</t>
  </si>
  <si>
    <t>Enter Name of Senior Personnel #1:</t>
  </si>
  <si>
    <t>Enter Name of Senior Personnel #5:</t>
  </si>
  <si>
    <t>Enter Name of Senior Personnel #4:</t>
  </si>
  <si>
    <t>Enter Name of Senior Personnel #3:</t>
  </si>
  <si>
    <t>Enter Name of Senior Personnel #2:</t>
  </si>
  <si>
    <t>Enter Name or TBD of Other Personnel #1:</t>
  </si>
  <si>
    <t>Enter Name or TBD of Other Personnel #3:</t>
  </si>
  <si>
    <t>Enter Name or TBD of Other Personnel #4:</t>
  </si>
  <si>
    <t>Enter Name or TBD of Other Personnel #5:</t>
  </si>
  <si>
    <t>Fill out the Subaward section in the Other Direct Costs tab FIRST</t>
  </si>
  <si>
    <t>Instructions:</t>
  </si>
  <si>
    <t>Complete each budget category (Personnel, Travel, etc.) tab, filling in only the purple cells to keep all the formulas intact.</t>
  </si>
  <si>
    <t>Select Escalation Rate:</t>
  </si>
  <si>
    <t>All EXCEPT Art and Architecture</t>
  </si>
  <si>
    <t>* Will the student be an Art and Architecture student?:</t>
  </si>
  <si>
    <t>* If an on-line MBA student, select "No". Select the escalation rate. Multiply the # of credits expected in a project year by $850 + project year insurance costs + any other project year applicable fees. Enter the result in the "Enter amount of other applicable fees from the table" section. Enter the % of the grad student's RA appointment that will be with this project section. Do not enter any other information. The correct Total Annual Cost should result.</t>
  </si>
  <si>
    <t>ONLY fill in the purple cells to keep all the formulas intact.</t>
  </si>
  <si>
    <t>The figures will flow from the budget category tabs into this summary page as long as the formulas remain intact.</t>
  </si>
  <si>
    <t>Subawardees (first $25K):</t>
  </si>
  <si>
    <t>Subawards (first $25K listed above)</t>
  </si>
  <si>
    <t>Total Subaward &gt;$25,000</t>
  </si>
  <si>
    <t>Total amount may not exceed $25K</t>
  </si>
  <si>
    <t>Unhide the below hidden lines when the proposal will be using a NIH modular budget.</t>
  </si>
  <si>
    <t>Does NOT include U of I employees.</t>
  </si>
  <si>
    <t>Out-of-state</t>
  </si>
  <si>
    <t>Base annual modular direct cost amounts on these annual figures. Fill out the Consortium Indirect Costs line FIRST.</t>
  </si>
  <si>
    <t>Fringe Benefit Rate</t>
  </si>
  <si>
    <t>Appointment Type</t>
  </si>
  <si>
    <t>Current Base Salary</t>
  </si>
  <si>
    <t>Current Hourly Rate</t>
  </si>
  <si>
    <t>Enter Name or TBD of Other Personnel #2:</t>
  </si>
  <si>
    <t>Unit Cost</t>
  </si>
  <si>
    <t>Quantity</t>
  </si>
  <si>
    <t>Calculate with a 20% TDC rate when the prime sponsor is a State of Idaho agency.</t>
  </si>
  <si>
    <t>If location is known you may click on the GSA website link to the right and replace the 59 in the formulas in the cells on this line with the location's M&amp;IE amount.</t>
  </si>
  <si>
    <t>Click on the State Dept website link to the right. Find the country and then the location. Identify the location's M&amp;IE rate. Create a formula in the cells on this line (multiply the # of days by the M&amp;IE rate).</t>
  </si>
  <si>
    <t>Include conference registration fees in the Other Direct Costs worksheet.</t>
  </si>
  <si>
    <t>Will also need to update the Fringe Benefit Rates in the drop down menus in the Personnel worksheet</t>
  </si>
  <si>
    <t>Update rates with new F&amp;A rate agreements</t>
  </si>
  <si>
    <t>Also, will need to update line 68 in Tuition, Fees, Insurance worksheet</t>
  </si>
  <si>
    <t>These rates will be updated by OSP every Spring.</t>
  </si>
  <si>
    <t>In State Per Diem</t>
  </si>
  <si>
    <t>Out of State Per Diem</t>
  </si>
  <si>
    <t>Mileage Rate</t>
  </si>
  <si>
    <t>Update when new fringe benefit rates are announced for the coming fiscal year.</t>
  </si>
  <si>
    <t xml:space="preserve">Update when new tuition and fees are announced for the coming academic year. </t>
  </si>
  <si>
    <t>Travel Rates Table</t>
  </si>
  <si>
    <t>If rates are needing updated prior to the Spring update, please notify OSP.</t>
  </si>
  <si>
    <t xml:space="preserve">Unhide the below hidden lines when the prime sponsor is a State of Idaho agency, or the sponsor/proposal solicitation indicates using the total direct costs (TDC) method. </t>
  </si>
  <si>
    <r>
      <t xml:space="preserve">If a </t>
    </r>
    <r>
      <rPr>
        <b/>
        <sz val="10"/>
        <rFont val="Arial"/>
        <family val="2"/>
      </rPr>
      <t>federal</t>
    </r>
    <r>
      <rPr>
        <sz val="10"/>
        <rFont val="Arial"/>
        <family val="2"/>
      </rPr>
      <t xml:space="preserve"> sponsor/proposal solicitation gives options for an acceptable rate to use, or they have an indirect cost ceiling, then use the lesser indirect costs amount of the TDC method vs MTDC method.</t>
    </r>
  </si>
  <si>
    <r>
      <t xml:space="preserve">Enter total amount of subaward </t>
    </r>
    <r>
      <rPr>
        <u/>
        <sz val="10"/>
        <color rgb="FF000000"/>
        <rFont val="Arial"/>
        <family val="2"/>
      </rPr>
      <t>up to $25K</t>
    </r>
    <r>
      <rPr>
        <sz val="10"/>
        <color indexed="8"/>
        <rFont val="Arial"/>
        <family val="2"/>
      </rPr>
      <t>. Remaining subaward amounts will be reflected in the subaward tab.</t>
    </r>
  </si>
  <si>
    <t>Update when new per diem and mileage rates are announced</t>
  </si>
  <si>
    <t>fill out this line last</t>
  </si>
  <si>
    <t>fill out this line first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</si>
</sst>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mm/dd/yy"/>
    <numFmt numFmtId="165" formatCode="mmmm\ d\,\ yyyy"/>
    <numFmt numFmtId="166" formatCode="&quot;$&quot;#,##0"/>
    <numFmt numFmtId="167" formatCode="0.0%"/>
    <numFmt numFmtId="168" formatCode="&quot;$&quot;#,##0.00"/>
    <numFmt numFmtId="169" formatCode="0.000%"/>
  </numFmts>
  <fonts count="30" x14ac:knownFonts="1">
    <font>
      <sz val="11"/>
      <color theme="1"/>
      <name val="Calibri"/>
      <family val="2"/>
      <scheme val="minor"/>
    </font>
    <font>
      <sz val="10"/>
      <name val="Arial"/>
      <family val="2"/>
    </font>
    <font>
      <b/>
      <sz val="14"/>
      <name val="Arial"/>
      <family val="2"/>
    </font>
    <font>
      <sz val="14"/>
      <name val="Arial"/>
      <family val="2"/>
    </font>
    <font>
      <b/>
      <sz val="10"/>
      <color indexed="8"/>
      <name val="Arial"/>
      <family val="2"/>
    </font>
    <font>
      <sz val="10"/>
      <color indexed="8"/>
      <name val="Arial"/>
      <family val="2"/>
    </font>
    <font>
      <b/>
      <sz val="10"/>
      <name val="Arial"/>
      <family val="2"/>
    </font>
    <font>
      <b/>
      <u/>
      <sz val="10"/>
      <name val="Arial"/>
      <family val="2"/>
    </font>
    <font>
      <u/>
      <sz val="10"/>
      <color indexed="12"/>
      <name val="Arial"/>
      <family val="2"/>
    </font>
    <font>
      <sz val="10"/>
      <color indexed="12"/>
      <name val="Arial"/>
      <family val="2"/>
    </font>
    <font>
      <sz val="10"/>
      <color theme="1"/>
      <name val="Arial"/>
      <family val="2"/>
    </font>
    <font>
      <b/>
      <sz val="10"/>
      <color theme="1"/>
      <name val="Arial"/>
      <family val="2"/>
    </font>
    <font>
      <sz val="11"/>
      <color theme="1"/>
      <name val="Calibri"/>
      <family val="2"/>
      <scheme val="minor"/>
    </font>
    <font>
      <sz val="9"/>
      <color rgb="FF191919"/>
      <name val="Arial"/>
      <family val="2"/>
    </font>
    <font>
      <sz val="8"/>
      <name val="Calibri"/>
      <family val="2"/>
      <scheme val="minor"/>
    </font>
    <font>
      <b/>
      <sz val="11"/>
      <color theme="1"/>
      <name val="Calibri"/>
      <family val="2"/>
      <scheme val="minor"/>
    </font>
    <font>
      <sz val="9"/>
      <name val="Arial"/>
      <family val="2"/>
    </font>
    <font>
      <b/>
      <sz val="14"/>
      <color theme="1"/>
      <name val="Calibri"/>
      <family val="2"/>
      <scheme val="minor"/>
    </font>
    <font>
      <sz val="7"/>
      <name val="Arial"/>
      <family val="2"/>
    </font>
    <font>
      <b/>
      <sz val="12"/>
      <name val="Arial"/>
      <family val="2"/>
    </font>
    <font>
      <sz val="12"/>
      <name val="Arial"/>
      <family val="2"/>
    </font>
    <font>
      <sz val="10"/>
      <color theme="4" tint="-0.249977111117893"/>
      <name val="Arial"/>
      <family val="2"/>
    </font>
    <font>
      <sz val="10"/>
      <color rgb="FF00B050"/>
      <name val="Arial"/>
      <family val="2"/>
    </font>
    <font>
      <sz val="10"/>
      <color rgb="FF0070C0"/>
      <name val="Arial"/>
      <family val="2"/>
    </font>
    <font>
      <sz val="9"/>
      <color indexed="81"/>
      <name val="Tahoma"/>
      <family val="2"/>
    </font>
    <font>
      <b/>
      <sz val="12"/>
      <color theme="1"/>
      <name val="Calibri"/>
      <family val="2"/>
      <scheme val="minor"/>
    </font>
    <font>
      <sz val="10"/>
      <color theme="1"/>
      <name val="Calibri"/>
      <family val="2"/>
      <scheme val="minor"/>
    </font>
    <font>
      <b/>
      <sz val="12"/>
      <color theme="1"/>
      <name val="Arial"/>
      <family val="2"/>
    </font>
    <font>
      <b/>
      <sz val="7"/>
      <name val="Arial"/>
      <family val="2"/>
    </font>
    <font>
      <u/>
      <sz val="10"/>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53">
    <border>
      <left/>
      <right/>
      <top/>
      <bottom/>
      <diagonal/>
    </border>
    <border>
      <left/>
      <right/>
      <top/>
      <bottom style="thin">
        <color indexed="64"/>
      </bottom>
      <diagonal/>
    </border>
    <border>
      <left/>
      <right/>
      <top style="thin">
        <color auto="1"/>
      </top>
      <bottom style="thin">
        <color auto="1"/>
      </bottom>
      <diagonal/>
    </border>
    <border>
      <left/>
      <right/>
      <top style="double">
        <color auto="1"/>
      </top>
      <bottom/>
      <diagonal/>
    </border>
    <border>
      <left/>
      <right/>
      <top/>
      <bottom style="double">
        <color auto="1"/>
      </bottom>
      <diagonal/>
    </border>
    <border>
      <left style="medium">
        <color auto="1"/>
      </left>
      <right style="medium">
        <color auto="1"/>
      </right>
      <top style="medium">
        <color auto="1"/>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12" fillId="0" borderId="0" applyFont="0" applyFill="0" applyBorder="0" applyAlignment="0" applyProtection="0"/>
  </cellStyleXfs>
  <cellXfs count="465">
    <xf numFmtId="0" fontId="0" fillId="0" borderId="0" xfId="0"/>
    <xf numFmtId="0" fontId="1" fillId="0" borderId="0" xfId="0" applyFont="1"/>
    <xf numFmtId="165" fontId="4" fillId="0" borderId="0" xfId="1" applyNumberFormat="1" applyFont="1" applyFill="1" applyAlignment="1" applyProtection="1">
      <alignment horizontal="centerContinuous"/>
      <protection locked="0"/>
    </xf>
    <xf numFmtId="0" fontId="5" fillId="0" borderId="0" xfId="0" applyFont="1" applyAlignment="1">
      <alignment horizontal="centerContinuous"/>
    </xf>
    <xf numFmtId="0" fontId="5" fillId="0" borderId="0" xfId="0" applyFont="1"/>
    <xf numFmtId="3" fontId="4" fillId="2" borderId="1"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protection locked="0"/>
    </xf>
    <xf numFmtId="3" fontId="5" fillId="0" borderId="0" xfId="0" applyNumberFormat="1" applyFont="1"/>
    <xf numFmtId="3" fontId="1" fillId="0" borderId="0" xfId="0" applyNumberFormat="1" applyFont="1"/>
    <xf numFmtId="0" fontId="5" fillId="2" borderId="0" xfId="0" applyFont="1" applyFill="1"/>
    <xf numFmtId="0" fontId="4" fillId="2" borderId="0" xfId="0" applyFont="1" applyFill="1"/>
    <xf numFmtId="0" fontId="4" fillId="0" borderId="0" xfId="0" applyFont="1"/>
    <xf numFmtId="6" fontId="5" fillId="0" borderId="0" xfId="0" applyNumberFormat="1" applyFont="1" applyProtection="1">
      <protection locked="0"/>
    </xf>
    <xf numFmtId="38" fontId="5" fillId="0" borderId="0" xfId="0" applyNumberFormat="1" applyFont="1"/>
    <xf numFmtId="38" fontId="5" fillId="0" borderId="0" xfId="0" applyNumberFormat="1" applyFont="1" applyProtection="1">
      <protection locked="0"/>
    </xf>
    <xf numFmtId="0" fontId="9" fillId="0" borderId="0" xfId="2" applyFont="1" applyAlignment="1" applyProtection="1">
      <alignment horizontal="center" vertical="center"/>
    </xf>
    <xf numFmtId="3" fontId="10" fillId="0" borderId="0" xfId="2" applyNumberFormat="1" applyFont="1" applyAlignment="1" applyProtection="1">
      <alignment horizontal="right" vertical="center"/>
    </xf>
    <xf numFmtId="0" fontId="11" fillId="2" borderId="0" xfId="2" applyFont="1" applyFill="1" applyAlignment="1" applyProtection="1">
      <alignment horizontal="left" vertical="center"/>
    </xf>
    <xf numFmtId="0" fontId="4" fillId="2" borderId="1" xfId="0" applyFont="1" applyFill="1" applyBorder="1" applyAlignment="1">
      <alignment wrapText="1"/>
    </xf>
    <xf numFmtId="167" fontId="6" fillId="0" borderId="0" xfId="0" applyNumberFormat="1" applyFont="1"/>
    <xf numFmtId="0" fontId="7" fillId="0" borderId="0" xfId="0" applyFont="1"/>
    <xf numFmtId="0" fontId="6" fillId="0" borderId="0" xfId="0" applyFont="1"/>
    <xf numFmtId="167" fontId="1" fillId="0" borderId="0" xfId="0" applyNumberFormat="1" applyFont="1"/>
    <xf numFmtId="0" fontId="1" fillId="0" borderId="0" xfId="0" applyFont="1" applyAlignment="1">
      <alignment horizontal="left"/>
    </xf>
    <xf numFmtId="42" fontId="5" fillId="2" borderId="0" xfId="0" applyNumberFormat="1" applyFont="1" applyFill="1"/>
    <xf numFmtId="0" fontId="6" fillId="5" borderId="10" xfId="0" applyFont="1" applyFill="1" applyBorder="1"/>
    <xf numFmtId="0" fontId="13" fillId="5" borderId="10" xfId="0" applyFont="1" applyFill="1" applyBorder="1"/>
    <xf numFmtId="0" fontId="13" fillId="5" borderId="12" xfId="0" applyFont="1" applyFill="1" applyBorder="1"/>
    <xf numFmtId="0" fontId="1" fillId="5" borderId="14" xfId="0" applyFont="1" applyFill="1" applyBorder="1"/>
    <xf numFmtId="0" fontId="6" fillId="0" borderId="0" xfId="0" applyFont="1" applyAlignment="1">
      <alignment vertical="center" wrapText="1"/>
    </xf>
    <xf numFmtId="166" fontId="6" fillId="0" borderId="0" xfId="0" applyNumberFormat="1" applyFont="1"/>
    <xf numFmtId="166" fontId="1" fillId="0" borderId="0" xfId="0" applyNumberFormat="1" applyFont="1"/>
    <xf numFmtId="0" fontId="15" fillId="0" borderId="0" xfId="0" applyFont="1" applyAlignment="1">
      <alignment horizontal="left" vertical="center"/>
    </xf>
    <xf numFmtId="0" fontId="15" fillId="0" borderId="0" xfId="0" applyFont="1" applyAlignment="1">
      <alignment horizontal="left"/>
    </xf>
    <xf numFmtId="166" fontId="15" fillId="0" borderId="0" xfId="0" applyNumberFormat="1" applyFont="1" applyAlignment="1">
      <alignment horizontal="right" vertical="center"/>
    </xf>
    <xf numFmtId="0" fontId="6" fillId="0" borderId="0" xfId="0" applyFont="1" applyAlignment="1">
      <alignment wrapText="1"/>
    </xf>
    <xf numFmtId="0" fontId="1" fillId="0" borderId="10" xfId="0" applyFont="1" applyBorder="1"/>
    <xf numFmtId="0" fontId="13" fillId="0" borderId="0" xfId="0" applyFont="1"/>
    <xf numFmtId="42" fontId="4" fillId="2" borderId="2" xfId="0" applyNumberFormat="1" applyFont="1" applyFill="1" applyBorder="1"/>
    <xf numFmtId="42" fontId="4" fillId="2" borderId="2" xfId="0" applyNumberFormat="1" applyFont="1" applyFill="1" applyBorder="1" applyProtection="1">
      <protection locked="0"/>
    </xf>
    <xf numFmtId="0" fontId="4" fillId="2" borderId="1" xfId="0" applyFont="1" applyFill="1" applyBorder="1"/>
    <xf numFmtId="0" fontId="6" fillId="2" borderId="1" xfId="0" applyFont="1" applyFill="1" applyBorder="1" applyAlignment="1">
      <alignment wrapText="1"/>
    </xf>
    <xf numFmtId="0" fontId="1" fillId="0" borderId="0" xfId="2" applyFont="1" applyAlignment="1" applyProtection="1">
      <alignment vertical="center"/>
    </xf>
    <xf numFmtId="0" fontId="1" fillId="0" borderId="0" xfId="2" applyFont="1" applyAlignment="1" applyProtection="1">
      <alignment horizontal="center" vertical="center"/>
    </xf>
    <xf numFmtId="0" fontId="1" fillId="5" borderId="11" xfId="0" applyFont="1" applyFill="1" applyBorder="1"/>
    <xf numFmtId="3" fontId="1" fillId="0" borderId="0" xfId="0" applyNumberFormat="1" applyFont="1" applyAlignment="1">
      <alignment horizontal="right"/>
    </xf>
    <xf numFmtId="166" fontId="1" fillId="0" borderId="11" xfId="0" applyNumberFormat="1" applyFont="1" applyBorder="1"/>
    <xf numFmtId="0" fontId="0" fillId="0" borderId="8" xfId="0" applyBorder="1"/>
    <xf numFmtId="0" fontId="0" fillId="0" borderId="10" xfId="0" applyBorder="1"/>
    <xf numFmtId="0" fontId="0" fillId="0" borderId="9" xfId="0" applyBorder="1"/>
    <xf numFmtId="166" fontId="1" fillId="0" borderId="24" xfId="0" applyNumberFormat="1" applyFont="1" applyBorder="1"/>
    <xf numFmtId="0" fontId="5" fillId="2" borderId="0" xfId="0" applyFont="1" applyFill="1" applyAlignment="1">
      <alignment horizontal="center"/>
    </xf>
    <xf numFmtId="0" fontId="1" fillId="0" borderId="0" xfId="2" applyFont="1" applyAlignment="1" applyProtection="1">
      <alignment horizontal="left" vertical="center"/>
    </xf>
    <xf numFmtId="0" fontId="1" fillId="5" borderId="10" xfId="0" applyFont="1" applyFill="1" applyBorder="1"/>
    <xf numFmtId="0" fontId="1" fillId="5" borderId="8" xfId="0" applyFont="1" applyFill="1" applyBorder="1"/>
    <xf numFmtId="0" fontId="6" fillId="5" borderId="10" xfId="0" applyFont="1" applyFill="1" applyBorder="1" applyAlignment="1">
      <alignment horizontal="right"/>
    </xf>
    <xf numFmtId="0" fontId="6" fillId="5" borderId="7" xfId="0" applyFont="1" applyFill="1" applyBorder="1"/>
    <xf numFmtId="0" fontId="6" fillId="5" borderId="1" xfId="0" applyFont="1" applyFill="1" applyBorder="1"/>
    <xf numFmtId="0" fontId="6" fillId="0" borderId="0" xfId="0" applyFont="1" applyAlignment="1">
      <alignment horizontal="left" vertical="center"/>
    </xf>
    <xf numFmtId="1" fontId="1" fillId="0" borderId="0" xfId="0" applyNumberFormat="1" applyFont="1"/>
    <xf numFmtId="0" fontId="1" fillId="0" borderId="0" xfId="0" applyFont="1" applyAlignment="1">
      <alignment horizontal="left" wrapText="1"/>
    </xf>
    <xf numFmtId="10" fontId="1" fillId="0" borderId="0" xfId="0" applyNumberFormat="1" applyFont="1"/>
    <xf numFmtId="10" fontId="4" fillId="3" borderId="5" xfId="0" applyNumberFormat="1" applyFont="1" applyFill="1" applyBorder="1" applyAlignment="1">
      <alignment horizontal="center"/>
    </xf>
    <xf numFmtId="1" fontId="1" fillId="3" borderId="26" xfId="0" applyNumberFormat="1" applyFont="1" applyFill="1" applyBorder="1"/>
    <xf numFmtId="166" fontId="1" fillId="0" borderId="27" xfId="0" applyNumberFormat="1" applyFont="1" applyBorder="1"/>
    <xf numFmtId="1" fontId="1" fillId="0" borderId="26" xfId="0" applyNumberFormat="1" applyFont="1" applyBorder="1"/>
    <xf numFmtId="166" fontId="1" fillId="3" borderId="26" xfId="0" applyNumberFormat="1" applyFont="1" applyFill="1" applyBorder="1"/>
    <xf numFmtId="166" fontId="1" fillId="0" borderId="28" xfId="0" applyNumberFormat="1" applyFont="1" applyBorder="1"/>
    <xf numFmtId="0" fontId="6" fillId="2" borderId="1" xfId="0" applyFont="1" applyFill="1" applyBorder="1"/>
    <xf numFmtId="0" fontId="1" fillId="3" borderId="32" xfId="0" applyFont="1" applyFill="1" applyBorder="1"/>
    <xf numFmtId="0" fontId="1" fillId="3" borderId="11" xfId="0" applyFont="1" applyFill="1" applyBorder="1"/>
    <xf numFmtId="3" fontId="6" fillId="0" borderId="0" xfId="0" applyNumberFormat="1" applyFont="1"/>
    <xf numFmtId="168" fontId="0" fillId="0" borderId="0" xfId="0" applyNumberFormat="1"/>
    <xf numFmtId="0" fontId="1" fillId="3" borderId="34" xfId="0" applyFont="1" applyFill="1" applyBorder="1"/>
    <xf numFmtId="0" fontId="6" fillId="0" borderId="10" xfId="0" applyFont="1" applyBorder="1"/>
    <xf numFmtId="7" fontId="0" fillId="0" borderId="0" xfId="0" applyNumberFormat="1"/>
    <xf numFmtId="0" fontId="5" fillId="3" borderId="11" xfId="0" applyFont="1" applyFill="1" applyBorder="1"/>
    <xf numFmtId="0" fontId="10" fillId="0" borderId="0" xfId="0" applyFont="1"/>
    <xf numFmtId="0" fontId="10" fillId="0" borderId="10" xfId="0" applyFont="1" applyBorder="1"/>
    <xf numFmtId="166" fontId="5" fillId="2" borderId="0" xfId="0" applyNumberFormat="1" applyFont="1" applyFill="1"/>
    <xf numFmtId="167" fontId="6" fillId="5" borderId="11" xfId="0" applyNumberFormat="1" applyFont="1" applyFill="1" applyBorder="1"/>
    <xf numFmtId="167" fontId="1" fillId="5" borderId="11" xfId="0" applyNumberFormat="1" applyFont="1" applyFill="1" applyBorder="1"/>
    <xf numFmtId="0" fontId="1" fillId="0" borderId="0" xfId="2" applyFont="1" applyFill="1" applyAlignment="1" applyProtection="1">
      <alignment horizontal="center" vertical="center"/>
    </xf>
    <xf numFmtId="0" fontId="6" fillId="5" borderId="24" xfId="0" applyFont="1" applyFill="1" applyBorder="1"/>
    <xf numFmtId="10" fontId="1" fillId="5" borderId="11" xfId="0" applyNumberFormat="1" applyFont="1" applyFill="1" applyBorder="1" applyAlignment="1">
      <alignment horizontal="center"/>
    </xf>
    <xf numFmtId="10" fontId="1" fillId="0" borderId="0" xfId="0" applyNumberFormat="1" applyFont="1" applyAlignment="1">
      <alignment horizontal="center"/>
    </xf>
    <xf numFmtId="0" fontId="9" fillId="0" borderId="0" xfId="2" applyFont="1" applyFill="1" applyAlignment="1" applyProtection="1">
      <alignment horizontal="center" vertical="center"/>
    </xf>
    <xf numFmtId="3" fontId="10" fillId="0" borderId="0" xfId="2" applyNumberFormat="1" applyFont="1" applyFill="1" applyAlignment="1" applyProtection="1">
      <alignment horizontal="right" vertical="center"/>
    </xf>
    <xf numFmtId="42" fontId="11" fillId="2" borderId="0" xfId="2" applyNumberFormat="1" applyFont="1" applyFill="1" applyAlignment="1" applyProtection="1">
      <alignment horizontal="right" vertical="center"/>
    </xf>
    <xf numFmtId="42" fontId="11" fillId="0" borderId="0" xfId="2" applyNumberFormat="1" applyFont="1" applyFill="1" applyAlignment="1" applyProtection="1">
      <alignment horizontal="right" vertical="center"/>
    </xf>
    <xf numFmtId="42" fontId="4" fillId="0" borderId="0" xfId="0" applyNumberFormat="1" applyFont="1"/>
    <xf numFmtId="42" fontId="4" fillId="2" borderId="0" xfId="0" applyNumberFormat="1" applyFont="1" applyFill="1"/>
    <xf numFmtId="42" fontId="10" fillId="0" borderId="0" xfId="2" applyNumberFormat="1" applyFont="1" applyAlignment="1" applyProtection="1">
      <alignment horizontal="right" vertical="center"/>
    </xf>
    <xf numFmtId="42" fontId="5" fillId="0" borderId="0" xfId="0" applyNumberFormat="1" applyFont="1"/>
    <xf numFmtId="42" fontId="4" fillId="2" borderId="6" xfId="0" applyNumberFormat="1" applyFont="1" applyFill="1" applyBorder="1"/>
    <xf numFmtId="3" fontId="4" fillId="2" borderId="24" xfId="0" applyNumberFormat="1" applyFont="1" applyFill="1" applyBorder="1" applyAlignment="1" applyProtection="1">
      <alignment horizontal="center"/>
      <protection locked="0"/>
    </xf>
    <xf numFmtId="0" fontId="6" fillId="2" borderId="10" xfId="0" applyFont="1" applyFill="1" applyBorder="1"/>
    <xf numFmtId="0" fontId="1" fillId="2" borderId="0" xfId="0" applyFont="1" applyFill="1"/>
    <xf numFmtId="42" fontId="6" fillId="2" borderId="0" xfId="2" applyNumberFormat="1" applyFont="1" applyFill="1" applyBorder="1" applyAlignment="1" applyProtection="1">
      <alignment horizontal="center" vertical="center"/>
    </xf>
    <xf numFmtId="0" fontId="4" fillId="2" borderId="10" xfId="0" applyFont="1" applyFill="1" applyBorder="1"/>
    <xf numFmtId="0" fontId="11" fillId="2" borderId="10" xfId="2" applyFont="1" applyFill="1" applyBorder="1" applyAlignment="1" applyProtection="1">
      <alignment horizontal="left" vertical="center"/>
    </xf>
    <xf numFmtId="0" fontId="11" fillId="2" borderId="0" xfId="2" applyFont="1" applyFill="1" applyBorder="1" applyAlignment="1" applyProtection="1">
      <alignment horizontal="left" vertical="center"/>
    </xf>
    <xf numFmtId="0" fontId="1" fillId="0" borderId="10" xfId="2" applyFont="1" applyFill="1" applyBorder="1" applyAlignment="1" applyProtection="1">
      <alignment horizontal="left" vertical="center"/>
    </xf>
    <xf numFmtId="0" fontId="6" fillId="0" borderId="0" xfId="2" applyFont="1" applyFill="1" applyBorder="1" applyAlignment="1" applyProtection="1">
      <alignment horizontal="center" vertical="center"/>
    </xf>
    <xf numFmtId="0" fontId="6" fillId="0" borderId="11"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3" fontId="10" fillId="0" borderId="0" xfId="2" applyNumberFormat="1" applyFont="1" applyFill="1" applyBorder="1" applyAlignment="1" applyProtection="1">
      <alignment horizontal="right" vertical="center"/>
    </xf>
    <xf numFmtId="0" fontId="1" fillId="0" borderId="0" xfId="0" applyFont="1" applyAlignment="1">
      <alignment wrapText="1"/>
    </xf>
    <xf numFmtId="42" fontId="6" fillId="0" borderId="0" xfId="2" applyNumberFormat="1" applyFont="1" applyFill="1" applyBorder="1" applyAlignment="1" applyProtection="1">
      <alignment horizontal="center" vertical="center"/>
    </xf>
    <xf numFmtId="42" fontId="6" fillId="0" borderId="11" xfId="2" applyNumberFormat="1" applyFont="1" applyFill="1" applyBorder="1" applyAlignment="1" applyProtection="1">
      <alignment horizontal="center" vertical="center"/>
    </xf>
    <xf numFmtId="0" fontId="4" fillId="0" borderId="10" xfId="0" applyFont="1" applyBorder="1"/>
    <xf numFmtId="0" fontId="4" fillId="0" borderId="0" xfId="0" applyFont="1" applyAlignment="1">
      <alignment horizontal="left"/>
    </xf>
    <xf numFmtId="0" fontId="6" fillId="2" borderId="12" xfId="0" applyFont="1" applyFill="1" applyBorder="1"/>
    <xf numFmtId="0" fontId="1" fillId="2" borderId="13" xfId="0" applyFont="1" applyFill="1" applyBorder="1"/>
    <xf numFmtId="42" fontId="1" fillId="0" borderId="11" xfId="0" applyNumberFormat="1" applyFont="1" applyBorder="1"/>
    <xf numFmtId="42" fontId="6" fillId="2" borderId="11" xfId="0" applyNumberFormat="1" applyFont="1" applyFill="1" applyBorder="1"/>
    <xf numFmtId="42" fontId="6" fillId="2" borderId="13" xfId="0" applyNumberFormat="1" applyFont="1" applyFill="1" applyBorder="1"/>
    <xf numFmtId="42" fontId="6" fillId="2" borderId="14" xfId="0" applyNumberFormat="1" applyFont="1" applyFill="1" applyBorder="1"/>
    <xf numFmtId="0" fontId="20" fillId="0" borderId="0" xfId="0" applyFont="1"/>
    <xf numFmtId="0" fontId="0" fillId="0" borderId="0" xfId="0" applyAlignment="1">
      <alignment wrapText="1"/>
    </xf>
    <xf numFmtId="10" fontId="5" fillId="0" borderId="32" xfId="3" applyNumberFormat="1" applyFont="1" applyFill="1" applyBorder="1" applyProtection="1"/>
    <xf numFmtId="10" fontId="5" fillId="0" borderId="34" xfId="3" applyNumberFormat="1" applyFont="1" applyFill="1" applyBorder="1" applyProtection="1"/>
    <xf numFmtId="0" fontId="10" fillId="0" borderId="12" xfId="0" applyFont="1" applyBorder="1"/>
    <xf numFmtId="166" fontId="10" fillId="0" borderId="0" xfId="0" applyNumberFormat="1" applyFont="1"/>
    <xf numFmtId="166" fontId="0" fillId="0" borderId="0" xfId="0" applyNumberFormat="1"/>
    <xf numFmtId="0" fontId="6" fillId="0" borderId="16" xfId="0" applyFont="1" applyBorder="1" applyAlignment="1">
      <alignment horizontal="center"/>
    </xf>
    <xf numFmtId="0" fontId="6" fillId="0" borderId="17" xfId="0" applyFont="1" applyBorder="1" applyAlignment="1">
      <alignment horizontal="center"/>
    </xf>
    <xf numFmtId="7" fontId="1" fillId="0" borderId="11" xfId="0" applyNumberFormat="1" applyFont="1" applyBorder="1"/>
    <xf numFmtId="166" fontId="5" fillId="0" borderId="0" xfId="3" applyNumberFormat="1" applyFont="1" applyFill="1" applyBorder="1" applyProtection="1"/>
    <xf numFmtId="166" fontId="5" fillId="0" borderId="14" xfId="3" applyNumberFormat="1" applyFont="1" applyFill="1" applyBorder="1" applyProtection="1"/>
    <xf numFmtId="1" fontId="5" fillId="3" borderId="11" xfId="3" applyNumberFormat="1" applyFont="1" applyFill="1" applyBorder="1" applyProtection="1"/>
    <xf numFmtId="168" fontId="1" fillId="0" borderId="32" xfId="0" applyNumberFormat="1" applyFont="1" applyBorder="1"/>
    <xf numFmtId="166" fontId="10" fillId="0" borderId="32" xfId="0" applyNumberFormat="1" applyFont="1" applyBorder="1"/>
    <xf numFmtId="168" fontId="1" fillId="0" borderId="34" xfId="0" applyNumberFormat="1" applyFont="1" applyBorder="1"/>
    <xf numFmtId="166" fontId="10" fillId="0" borderId="34" xfId="0" applyNumberFormat="1" applyFont="1" applyBorder="1"/>
    <xf numFmtId="166" fontId="10" fillId="0" borderId="33" xfId="0" applyNumberFormat="1" applyFont="1" applyBorder="1"/>
    <xf numFmtId="166" fontId="10" fillId="0" borderId="35" xfId="0" applyNumberFormat="1" applyFont="1" applyBorder="1"/>
    <xf numFmtId="3" fontId="5" fillId="0" borderId="0" xfId="0" applyNumberFormat="1" applyFont="1" applyAlignment="1">
      <alignment horizontal="right"/>
    </xf>
    <xf numFmtId="0" fontId="1" fillId="0" borderId="10" xfId="0" applyFont="1" applyBorder="1" applyAlignment="1">
      <alignment horizontal="right"/>
    </xf>
    <xf numFmtId="0" fontId="6" fillId="0" borderId="36" xfId="0" applyFont="1" applyBorder="1" applyAlignment="1">
      <alignment horizontal="center"/>
    </xf>
    <xf numFmtId="0" fontId="17" fillId="0" borderId="0" xfId="0" applyFont="1" applyAlignment="1">
      <alignment wrapText="1"/>
    </xf>
    <xf numFmtId="10" fontId="0" fillId="0" borderId="0" xfId="0" applyNumberFormat="1" applyAlignment="1">
      <alignment vertical="center" wrapText="1"/>
    </xf>
    <xf numFmtId="166" fontId="10" fillId="0" borderId="0" xfId="0" applyNumberFormat="1" applyFont="1" applyAlignment="1">
      <alignment wrapText="1"/>
    </xf>
    <xf numFmtId="168" fontId="0" fillId="0" borderId="0" xfId="0" applyNumberFormat="1" applyAlignment="1">
      <alignment wrapText="1"/>
    </xf>
    <xf numFmtId="10" fontId="0" fillId="0" borderId="0" xfId="0" applyNumberFormat="1" applyAlignment="1">
      <alignment wrapText="1"/>
    </xf>
    <xf numFmtId="166" fontId="0" fillId="0" borderId="0" xfId="0" applyNumberFormat="1" applyAlignment="1">
      <alignment wrapText="1"/>
    </xf>
    <xf numFmtId="10" fontId="5" fillId="0" borderId="0" xfId="3" applyNumberFormat="1" applyFont="1" applyFill="1" applyBorder="1" applyAlignment="1" applyProtection="1">
      <alignment wrapText="1"/>
    </xf>
    <xf numFmtId="0" fontId="0" fillId="0" borderId="0" xfId="0" applyAlignment="1">
      <alignment horizontal="left" vertical="center" wrapText="1"/>
    </xf>
    <xf numFmtId="0" fontId="13" fillId="5" borderId="10" xfId="0" applyFont="1" applyFill="1" applyBorder="1" applyAlignment="1">
      <alignment vertical="top"/>
    </xf>
    <xf numFmtId="0" fontId="1" fillId="0" borderId="0" xfId="0" applyFont="1" applyAlignment="1">
      <alignment horizontal="right"/>
    </xf>
    <xf numFmtId="0" fontId="17" fillId="0" borderId="0" xfId="0" applyFont="1" applyAlignment="1">
      <alignment horizontal="center"/>
    </xf>
    <xf numFmtId="0" fontId="0" fillId="0" borderId="11" xfId="0" applyBorder="1"/>
    <xf numFmtId="0" fontId="25" fillId="0" borderId="0" xfId="0" applyFont="1" applyAlignment="1">
      <alignment horizontal="left"/>
    </xf>
    <xf numFmtId="0" fontId="15" fillId="0" borderId="0" xfId="0" applyFont="1" applyAlignment="1">
      <alignment wrapText="1"/>
    </xf>
    <xf numFmtId="0" fontId="15" fillId="0" borderId="0" xfId="0" applyFont="1" applyAlignment="1">
      <alignment horizontal="center" wrapText="1"/>
    </xf>
    <xf numFmtId="9" fontId="5" fillId="0" borderId="11" xfId="3" applyFont="1" applyFill="1" applyBorder="1" applyAlignment="1" applyProtection="1">
      <alignment horizontal="left"/>
      <protection locked="0"/>
    </xf>
    <xf numFmtId="1" fontId="5" fillId="3" borderId="32" xfId="3" applyNumberFormat="1" applyFont="1" applyFill="1" applyBorder="1" applyProtection="1"/>
    <xf numFmtId="7" fontId="1" fillId="0" borderId="32" xfId="0" applyNumberFormat="1" applyFont="1" applyBorder="1"/>
    <xf numFmtId="7" fontId="1" fillId="0" borderId="34" xfId="0" applyNumberFormat="1" applyFont="1" applyBorder="1"/>
    <xf numFmtId="1" fontId="5" fillId="3" borderId="34" xfId="3" applyNumberFormat="1" applyFont="1" applyFill="1" applyBorder="1" applyProtection="1"/>
    <xf numFmtId="166" fontId="5" fillId="0" borderId="33" xfId="3" applyNumberFormat="1" applyFont="1" applyFill="1" applyBorder="1" applyProtection="1"/>
    <xf numFmtId="166" fontId="5" fillId="0" borderId="35" xfId="3" applyNumberFormat="1" applyFont="1" applyFill="1" applyBorder="1" applyProtection="1"/>
    <xf numFmtId="0" fontId="5" fillId="0" borderId="0" xfId="0" applyFont="1" applyAlignment="1">
      <alignment horizontal="left"/>
    </xf>
    <xf numFmtId="7" fontId="1" fillId="0" borderId="19" xfId="0" applyNumberFormat="1" applyFont="1" applyBorder="1"/>
    <xf numFmtId="7" fontId="1" fillId="0" borderId="20" xfId="0" applyNumberFormat="1" applyFont="1" applyBorder="1"/>
    <xf numFmtId="9" fontId="5" fillId="0" borderId="11" xfId="0" applyNumberFormat="1" applyFont="1" applyBorder="1"/>
    <xf numFmtId="0" fontId="16" fillId="0" borderId="0" xfId="0" applyFont="1" applyAlignment="1">
      <alignment horizontal="left" vertical="top" wrapText="1"/>
    </xf>
    <xf numFmtId="0" fontId="26" fillId="0" borderId="0" xfId="0" applyFont="1"/>
    <xf numFmtId="0" fontId="17" fillId="0" borderId="0" xfId="0" applyFont="1"/>
    <xf numFmtId="0" fontId="8" fillId="0" borderId="0" xfId="2" applyBorder="1" applyAlignment="1" applyProtection="1">
      <alignment horizontal="left"/>
    </xf>
    <xf numFmtId="0" fontId="1" fillId="3" borderId="32" xfId="0" applyFont="1" applyFill="1" applyBorder="1" applyAlignment="1">
      <alignment horizontal="center" wrapText="1"/>
    </xf>
    <xf numFmtId="0" fontId="1" fillId="3" borderId="32" xfId="0" applyFont="1" applyFill="1" applyBorder="1" applyAlignment="1">
      <alignment horizontal="center"/>
    </xf>
    <xf numFmtId="0" fontId="0" fillId="0" borderId="32" xfId="0" applyBorder="1" applyAlignment="1">
      <alignment horizontal="center"/>
    </xf>
    <xf numFmtId="166" fontId="1" fillId="0" borderId="32" xfId="0" applyNumberFormat="1" applyFont="1" applyBorder="1" applyAlignment="1">
      <alignment horizontal="center"/>
    </xf>
    <xf numFmtId="166" fontId="1" fillId="3" borderId="32" xfId="0" applyNumberFormat="1" applyFont="1" applyFill="1" applyBorder="1" applyAlignment="1">
      <alignment horizontal="center"/>
    </xf>
    <xf numFmtId="0" fontId="16" fillId="0" borderId="32" xfId="0" applyFont="1" applyBorder="1" applyAlignment="1">
      <alignment horizontal="center" vertical="top" wrapText="1"/>
    </xf>
    <xf numFmtId="0" fontId="1" fillId="0" borderId="32" xfId="0" applyFont="1" applyBorder="1" applyAlignment="1">
      <alignment horizontal="center"/>
    </xf>
    <xf numFmtId="0" fontId="1" fillId="3" borderId="11" xfId="0" applyFont="1" applyFill="1" applyBorder="1" applyAlignment="1">
      <alignment horizontal="center"/>
    </xf>
    <xf numFmtId="0" fontId="0" fillId="0" borderId="11" xfId="0" applyBorder="1" applyAlignment="1">
      <alignment horizontal="center"/>
    </xf>
    <xf numFmtId="166" fontId="1" fillId="0" borderId="11" xfId="0" applyNumberFormat="1" applyFont="1" applyBorder="1" applyAlignment="1">
      <alignment horizontal="center"/>
    </xf>
    <xf numFmtId="166" fontId="1" fillId="3" borderId="11" xfId="0" applyNumberFormat="1" applyFont="1" applyFill="1" applyBorder="1" applyAlignment="1">
      <alignment horizontal="center"/>
    </xf>
    <xf numFmtId="0" fontId="1" fillId="0" borderId="11" xfId="0" applyFont="1" applyBorder="1" applyAlignment="1">
      <alignment horizontal="center"/>
    </xf>
    <xf numFmtId="0" fontId="1" fillId="0" borderId="44" xfId="0" applyFont="1" applyBorder="1" applyAlignment="1">
      <alignment horizontal="right"/>
    </xf>
    <xf numFmtId="0" fontId="1" fillId="0" borderId="10" xfId="0" applyFont="1" applyBorder="1" applyAlignment="1">
      <alignment horizontal="right" wrapText="1"/>
    </xf>
    <xf numFmtId="0" fontId="0" fillId="0" borderId="10" xfId="0" applyBorder="1" applyAlignment="1">
      <alignment horizontal="right"/>
    </xf>
    <xf numFmtId="0" fontId="1" fillId="0" borderId="12" xfId="0" applyFont="1" applyBorder="1" applyAlignment="1">
      <alignment horizontal="right" vertical="top" wrapText="1"/>
    </xf>
    <xf numFmtId="166" fontId="1" fillId="0" borderId="33" xfId="0" applyNumberFormat="1" applyFont="1" applyBorder="1" applyAlignment="1">
      <alignment horizontal="center" vertical="top" wrapText="1"/>
    </xf>
    <xf numFmtId="166" fontId="1" fillId="0" borderId="14" xfId="0" applyNumberFormat="1" applyFont="1" applyBorder="1" applyAlignment="1">
      <alignment horizontal="center" vertical="top" wrapText="1"/>
    </xf>
    <xf numFmtId="0" fontId="6" fillId="0" borderId="10" xfId="0" applyFont="1" applyBorder="1" applyAlignment="1">
      <alignment horizontal="right"/>
    </xf>
    <xf numFmtId="0" fontId="0" fillId="7" borderId="0" xfId="0" applyFill="1" applyAlignment="1">
      <alignment horizontal="left" wrapText="1"/>
    </xf>
    <xf numFmtId="0" fontId="6" fillId="0" borderId="0" xfId="0" applyFont="1" applyAlignment="1">
      <alignment horizontal="center" wrapText="1"/>
    </xf>
    <xf numFmtId="0" fontId="6" fillId="0" borderId="0" xfId="0" applyFont="1" applyAlignment="1">
      <alignment horizontal="left"/>
    </xf>
    <xf numFmtId="0" fontId="6" fillId="0" borderId="16" xfId="0" applyFont="1" applyBorder="1" applyAlignment="1">
      <alignment horizontal="center" wrapText="1"/>
    </xf>
    <xf numFmtId="0" fontId="11" fillId="0" borderId="0" xfId="0" applyFont="1" applyAlignment="1">
      <alignment horizontal="center"/>
    </xf>
    <xf numFmtId="0" fontId="5" fillId="3" borderId="0" xfId="0" applyFont="1" applyFill="1"/>
    <xf numFmtId="0" fontId="5" fillId="0" borderId="10" xfId="0" applyFont="1" applyBorder="1" applyAlignment="1">
      <alignment horizontal="right"/>
    </xf>
    <xf numFmtId="0" fontId="5" fillId="3" borderId="0" xfId="0" applyFont="1" applyFill="1" applyAlignment="1">
      <alignment horizontal="left"/>
    </xf>
    <xf numFmtId="0" fontId="10" fillId="0" borderId="11" xfId="0" applyFont="1" applyBorder="1"/>
    <xf numFmtId="0" fontId="5" fillId="0" borderId="0" xfId="0" applyFont="1" applyAlignment="1">
      <alignment horizontal="right"/>
    </xf>
    <xf numFmtId="166" fontId="5" fillId="3" borderId="0" xfId="0" applyNumberFormat="1" applyFont="1" applyFill="1" applyAlignment="1">
      <alignment horizontal="left"/>
    </xf>
    <xf numFmtId="166" fontId="5" fillId="0" borderId="0" xfId="0" applyNumberFormat="1" applyFont="1"/>
    <xf numFmtId="0" fontId="5" fillId="3" borderId="45" xfId="0" applyFont="1" applyFill="1" applyBorder="1"/>
    <xf numFmtId="0" fontId="5" fillId="0" borderId="45" xfId="0" applyFont="1" applyBorder="1"/>
    <xf numFmtId="0" fontId="10" fillId="0" borderId="27" xfId="0" applyFont="1" applyBorder="1"/>
    <xf numFmtId="0" fontId="5" fillId="0" borderId="1" xfId="0" applyFont="1" applyBorder="1" applyAlignment="1">
      <alignment horizontal="right"/>
    </xf>
    <xf numFmtId="166" fontId="5" fillId="0" borderId="1" xfId="0" applyNumberFormat="1" applyFont="1" applyBorder="1"/>
    <xf numFmtId="0" fontId="5" fillId="0" borderId="46" xfId="0" applyFont="1" applyBorder="1" applyAlignment="1">
      <alignment horizontal="right"/>
    </xf>
    <xf numFmtId="0" fontId="5" fillId="0" borderId="29" xfId="0" applyFont="1" applyBorder="1"/>
    <xf numFmtId="0" fontId="10" fillId="0" borderId="40" xfId="0" applyFont="1" applyBorder="1"/>
    <xf numFmtId="166" fontId="5" fillId="0" borderId="24" xfId="0" applyNumberFormat="1" applyFont="1" applyBorder="1"/>
    <xf numFmtId="0" fontId="5" fillId="0" borderId="13" xfId="0" applyFont="1" applyBorder="1" applyAlignment="1">
      <alignment horizontal="right"/>
    </xf>
    <xf numFmtId="166" fontId="5" fillId="0" borderId="14" xfId="0" applyNumberFormat="1" applyFont="1" applyBorder="1"/>
    <xf numFmtId="0" fontId="10" fillId="0" borderId="10" xfId="0" applyFont="1" applyBorder="1" applyAlignment="1">
      <alignment horizontal="right"/>
    </xf>
    <xf numFmtId="0" fontId="10" fillId="0" borderId="40" xfId="0" applyFont="1" applyBorder="1" applyAlignment="1">
      <alignment horizontal="right"/>
    </xf>
    <xf numFmtId="0" fontId="4" fillId="0" borderId="0" xfId="0" applyFont="1" applyAlignment="1">
      <alignment horizontal="center" wrapText="1"/>
    </xf>
    <xf numFmtId="0" fontId="10" fillId="0" borderId="46" xfId="0" applyFont="1" applyBorder="1"/>
    <xf numFmtId="0" fontId="5" fillId="0" borderId="29" xfId="0" applyFont="1" applyBorder="1" applyAlignment="1">
      <alignment horizontal="right"/>
    </xf>
    <xf numFmtId="0" fontId="4" fillId="0" borderId="45" xfId="0" applyFont="1" applyBorder="1"/>
    <xf numFmtId="0" fontId="4" fillId="0" borderId="29" xfId="0" applyFont="1" applyBorder="1"/>
    <xf numFmtId="0" fontId="5" fillId="0" borderId="16" xfId="0" applyFont="1" applyBorder="1" applyAlignment="1">
      <alignment horizontal="center" wrapText="1"/>
    </xf>
    <xf numFmtId="0" fontId="5" fillId="0" borderId="37" xfId="0" applyFont="1" applyBorder="1" applyAlignment="1">
      <alignment horizontal="center" wrapText="1"/>
    </xf>
    <xf numFmtId="0" fontId="5" fillId="3" borderId="32" xfId="0" applyFont="1" applyFill="1" applyBorder="1"/>
    <xf numFmtId="166" fontId="5" fillId="0" borderId="36" xfId="0" applyNumberFormat="1" applyFont="1" applyBorder="1"/>
    <xf numFmtId="0" fontId="5" fillId="0" borderId="17" xfId="0" applyFont="1" applyBorder="1" applyAlignment="1">
      <alignment horizontal="center" wrapText="1"/>
    </xf>
    <xf numFmtId="0" fontId="5" fillId="3" borderId="34" xfId="0" applyFont="1" applyFill="1" applyBorder="1"/>
    <xf numFmtId="166" fontId="5" fillId="0" borderId="47" xfId="0" applyNumberFormat="1" applyFont="1" applyBorder="1"/>
    <xf numFmtId="166" fontId="5" fillId="0" borderId="33" xfId="0" applyNumberFormat="1" applyFont="1" applyBorder="1"/>
    <xf numFmtId="166" fontId="5" fillId="0" borderId="35" xfId="0" applyNumberFormat="1" applyFont="1" applyBorder="1"/>
    <xf numFmtId="0" fontId="5" fillId="0" borderId="48" xfId="0" applyFont="1" applyBorder="1" applyAlignment="1">
      <alignment horizontal="center" wrapText="1"/>
    </xf>
    <xf numFmtId="0" fontId="5" fillId="0" borderId="0" xfId="0" applyFont="1" applyAlignment="1">
      <alignment vertical="center" wrapText="1"/>
    </xf>
    <xf numFmtId="0" fontId="10" fillId="7" borderId="0" xfId="0" applyFont="1" applyFill="1"/>
    <xf numFmtId="0" fontId="5" fillId="0" borderId="2" xfId="0" applyFont="1" applyBorder="1" applyAlignment="1">
      <alignment horizontal="center" wrapText="1"/>
    </xf>
    <xf numFmtId="0" fontId="10" fillId="0" borderId="17" xfId="0" applyFont="1" applyBorder="1" applyAlignment="1">
      <alignment horizontal="center"/>
    </xf>
    <xf numFmtId="0" fontId="0" fillId="0" borderId="12" xfId="0" applyBorder="1"/>
    <xf numFmtId="0" fontId="0" fillId="0" borderId="7" xfId="0" applyBorder="1" applyAlignment="1">
      <alignment horizontal="right"/>
    </xf>
    <xf numFmtId="0" fontId="0" fillId="0" borderId="12" xfId="0" applyBorder="1" applyAlignment="1">
      <alignment horizontal="right"/>
    </xf>
    <xf numFmtId="0" fontId="0" fillId="0" borderId="0" xfId="0" applyAlignment="1">
      <alignment horizontal="right"/>
    </xf>
    <xf numFmtId="0" fontId="0" fillId="3" borderId="9" xfId="0" applyFill="1" applyBorder="1" applyAlignment="1">
      <alignment horizontal="left"/>
    </xf>
    <xf numFmtId="0" fontId="0" fillId="3" borderId="11" xfId="0" applyFill="1" applyBorder="1" applyAlignment="1">
      <alignment horizontal="left"/>
    </xf>
    <xf numFmtId="166" fontId="0" fillId="3" borderId="11" xfId="0" applyNumberFormat="1" applyFill="1" applyBorder="1" applyAlignment="1">
      <alignment horizontal="left"/>
    </xf>
    <xf numFmtId="166" fontId="0" fillId="0" borderId="14" xfId="0" applyNumberFormat="1" applyBorder="1" applyAlignment="1">
      <alignment horizontal="left"/>
    </xf>
    <xf numFmtId="0" fontId="0" fillId="0" borderId="0" xfId="0" applyAlignment="1">
      <alignment horizontal="left"/>
    </xf>
    <xf numFmtId="0" fontId="5" fillId="0" borderId="10" xfId="0" applyFont="1" applyBorder="1" applyAlignment="1">
      <alignment horizontal="left"/>
    </xf>
    <xf numFmtId="0" fontId="25" fillId="0" borderId="0" xfId="0" applyFont="1" applyAlignment="1">
      <alignment horizontal="center"/>
    </xf>
    <xf numFmtId="0" fontId="25" fillId="7" borderId="0" xfId="0" applyFont="1" applyFill="1" applyAlignment="1">
      <alignment horizontal="left"/>
    </xf>
    <xf numFmtId="0" fontId="17" fillId="7" borderId="0" xfId="0" applyFont="1" applyFill="1" applyAlignment="1">
      <alignment horizontal="center"/>
    </xf>
    <xf numFmtId="0" fontId="0" fillId="7" borderId="0" xfId="0" applyFill="1"/>
    <xf numFmtId="0" fontId="4" fillId="0" borderId="7" xfId="0" applyFont="1" applyBorder="1"/>
    <xf numFmtId="0" fontId="15" fillId="0" borderId="0" xfId="0" applyFont="1"/>
    <xf numFmtId="0" fontId="1" fillId="0" borderId="0" xfId="2" applyFont="1" applyFill="1" applyBorder="1" applyAlignment="1" applyProtection="1">
      <alignment vertical="center"/>
    </xf>
    <xf numFmtId="0" fontId="1" fillId="0" borderId="0" xfId="2" applyFont="1" applyFill="1" applyBorder="1" applyAlignment="1" applyProtection="1">
      <alignment horizontal="right" vertical="center"/>
    </xf>
    <xf numFmtId="166" fontId="1" fillId="3" borderId="0" xfId="2" applyNumberFormat="1" applyFont="1" applyFill="1" applyBorder="1" applyAlignment="1" applyProtection="1">
      <alignment horizontal="right" vertical="center"/>
    </xf>
    <xf numFmtId="0" fontId="5" fillId="3" borderId="19" xfId="0" applyFont="1" applyFill="1" applyBorder="1"/>
    <xf numFmtId="0" fontId="0" fillId="7" borderId="0" xfId="0" applyFill="1" applyAlignment="1">
      <alignment wrapText="1"/>
    </xf>
    <xf numFmtId="0" fontId="6" fillId="0" borderId="7" xfId="2" applyFont="1" applyFill="1" applyBorder="1" applyAlignment="1" applyProtection="1">
      <alignment vertical="center"/>
    </xf>
    <xf numFmtId="0" fontId="6" fillId="0" borderId="8" xfId="2" applyFont="1" applyFill="1" applyBorder="1" applyAlignment="1" applyProtection="1">
      <alignment vertical="center"/>
    </xf>
    <xf numFmtId="0" fontId="5" fillId="0" borderId="8" xfId="0" applyFont="1" applyBorder="1"/>
    <xf numFmtId="0" fontId="5" fillId="0" borderId="9" xfId="0" applyFont="1" applyBorder="1"/>
    <xf numFmtId="0" fontId="1" fillId="0" borderId="10" xfId="2" applyFont="1" applyFill="1" applyBorder="1" applyAlignment="1" applyProtection="1">
      <alignment horizontal="right" vertical="center"/>
    </xf>
    <xf numFmtId="0" fontId="5" fillId="3" borderId="20" xfId="0" applyFont="1" applyFill="1" applyBorder="1"/>
    <xf numFmtId="0" fontId="1" fillId="0" borderId="13" xfId="2" applyFont="1" applyFill="1" applyBorder="1" applyAlignment="1" applyProtection="1">
      <alignment horizontal="right" vertical="center"/>
    </xf>
    <xf numFmtId="0" fontId="0" fillId="0" borderId="8" xfId="0" applyBorder="1" applyAlignment="1">
      <alignment wrapText="1"/>
    </xf>
    <xf numFmtId="0" fontId="0" fillId="0" borderId="9" xfId="0" applyBorder="1" applyAlignment="1">
      <alignment wrapText="1"/>
    </xf>
    <xf numFmtId="0" fontId="11" fillId="0" borderId="0" xfId="0" applyFont="1" applyAlignment="1">
      <alignment horizontal="left"/>
    </xf>
    <xf numFmtId="0" fontId="1" fillId="0" borderId="8" xfId="0" applyFont="1" applyBorder="1" applyAlignment="1">
      <alignment wrapText="1"/>
    </xf>
    <xf numFmtId="0" fontId="1" fillId="0" borderId="0" xfId="0" applyFont="1" applyAlignment="1">
      <alignment horizontal="right" vertical="top" wrapText="1"/>
    </xf>
    <xf numFmtId="0" fontId="1" fillId="0" borderId="0" xfId="0" applyFont="1" applyAlignment="1">
      <alignment vertical="top" wrapText="1"/>
    </xf>
    <xf numFmtId="166" fontId="1" fillId="0" borderId="10" xfId="0" applyNumberFormat="1" applyFont="1" applyBorder="1" applyAlignment="1">
      <alignment horizontal="right"/>
    </xf>
    <xf numFmtId="0" fontId="1" fillId="0" borderId="10" xfId="0" applyFont="1" applyBorder="1" applyAlignment="1">
      <alignment wrapText="1"/>
    </xf>
    <xf numFmtId="0" fontId="1" fillId="0" borderId="10" xfId="0" applyFont="1" applyBorder="1" applyAlignment="1">
      <alignment horizontal="right" vertical="center" wrapText="1"/>
    </xf>
    <xf numFmtId="9" fontId="5" fillId="3" borderId="0" xfId="3" applyFont="1" applyFill="1" applyBorder="1" applyAlignment="1" applyProtection="1">
      <alignment horizontal="left"/>
      <protection locked="0"/>
    </xf>
    <xf numFmtId="0" fontId="1" fillId="3" borderId="37" xfId="0" applyFont="1" applyFill="1" applyBorder="1" applyAlignment="1">
      <alignment wrapText="1"/>
    </xf>
    <xf numFmtId="168" fontId="1" fillId="0" borderId="0" xfId="0" applyNumberFormat="1" applyFont="1" applyAlignment="1">
      <alignment horizontal="right" vertical="top" wrapText="1"/>
    </xf>
    <xf numFmtId="168" fontId="1" fillId="0" borderId="0" xfId="0" applyNumberFormat="1" applyFont="1" applyAlignment="1">
      <alignment wrapText="1"/>
    </xf>
    <xf numFmtId="0" fontId="10" fillId="0" borderId="8" xfId="0" applyFont="1" applyBorder="1" applyAlignment="1">
      <alignment wrapText="1"/>
    </xf>
    <xf numFmtId="0" fontId="10" fillId="0" borderId="9" xfId="0" applyFont="1" applyBorder="1" applyAlignment="1">
      <alignment wrapText="1"/>
    </xf>
    <xf numFmtId="0" fontId="10" fillId="0" borderId="0" xfId="0" applyFont="1" applyAlignment="1">
      <alignment wrapText="1"/>
    </xf>
    <xf numFmtId="0" fontId="10" fillId="0" borderId="11" xfId="0" applyFont="1" applyBorder="1" applyAlignment="1">
      <alignment wrapText="1"/>
    </xf>
    <xf numFmtId="0" fontId="6" fillId="0" borderId="44" xfId="0" applyFont="1" applyBorder="1" applyAlignment="1">
      <alignment horizontal="right" vertical="center" wrapText="1"/>
    </xf>
    <xf numFmtId="0" fontId="10" fillId="0" borderId="8" xfId="0" applyFont="1" applyBorder="1" applyAlignment="1">
      <alignment horizontal="center"/>
    </xf>
    <xf numFmtId="0" fontId="6" fillId="0" borderId="0" xfId="0" applyFont="1" applyAlignment="1">
      <alignment vertical="top" wrapText="1"/>
    </xf>
    <xf numFmtId="166" fontId="1" fillId="0" borderId="0" xfId="0" applyNumberFormat="1" applyFont="1" applyAlignment="1">
      <alignment horizontal="center" vertical="center" wrapText="1"/>
    </xf>
    <xf numFmtId="0" fontId="6" fillId="0" borderId="0" xfId="0" applyFont="1" applyAlignment="1">
      <alignment horizontal="center" vertical="center" wrapText="1"/>
    </xf>
    <xf numFmtId="0" fontId="10" fillId="0" borderId="50" xfId="0" applyFont="1" applyBorder="1"/>
    <xf numFmtId="166" fontId="1" fillId="0" borderId="13" xfId="0" applyNumberFormat="1" applyFont="1" applyBorder="1" applyAlignment="1">
      <alignment horizontal="center" vertical="center" wrapText="1"/>
    </xf>
    <xf numFmtId="9" fontId="5" fillId="3" borderId="25" xfId="3" applyFont="1" applyFill="1" applyBorder="1" applyAlignment="1" applyProtection="1">
      <alignment horizontal="left"/>
      <protection locked="0"/>
    </xf>
    <xf numFmtId="1" fontId="1" fillId="3" borderId="18" xfId="0" applyNumberFormat="1" applyFont="1" applyFill="1" applyBorder="1"/>
    <xf numFmtId="166" fontId="1" fillId="0" borderId="25" xfId="0" applyNumberFormat="1" applyFont="1" applyBorder="1"/>
    <xf numFmtId="10" fontId="1" fillId="3" borderId="26" xfId="0" applyNumberFormat="1" applyFont="1" applyFill="1" applyBorder="1"/>
    <xf numFmtId="166" fontId="1" fillId="0" borderId="26" xfId="0" applyNumberFormat="1" applyFont="1" applyBorder="1"/>
    <xf numFmtId="10" fontId="1" fillId="3" borderId="26" xfId="2" applyNumberFormat="1" applyFont="1" applyFill="1" applyBorder="1" applyAlignment="1" applyProtection="1">
      <alignment vertical="center"/>
    </xf>
    <xf numFmtId="166" fontId="1" fillId="0" borderId="29" xfId="0" applyNumberFormat="1" applyFont="1" applyBorder="1"/>
    <xf numFmtId="0" fontId="6" fillId="0" borderId="12" xfId="0" applyFont="1" applyBorder="1" applyAlignment="1">
      <alignment horizontal="right" wrapText="1"/>
    </xf>
    <xf numFmtId="166" fontId="6" fillId="0" borderId="30" xfId="0" applyNumberFormat="1" applyFont="1" applyBorder="1"/>
    <xf numFmtId="166" fontId="6" fillId="0" borderId="31" xfId="0" applyNumberFormat="1" applyFont="1" applyBorder="1"/>
    <xf numFmtId="166" fontId="11" fillId="0" borderId="30" xfId="0" applyNumberFormat="1" applyFont="1" applyBorder="1"/>
    <xf numFmtId="166" fontId="11" fillId="0" borderId="31" xfId="0" applyNumberFormat="1" applyFont="1" applyBorder="1"/>
    <xf numFmtId="166" fontId="11" fillId="0" borderId="14" xfId="0" applyNumberFormat="1" applyFont="1" applyBorder="1"/>
    <xf numFmtId="0" fontId="20" fillId="2" borderId="0" xfId="0" applyFont="1" applyFill="1" applyAlignment="1">
      <alignment horizontal="center" vertical="center"/>
    </xf>
    <xf numFmtId="0" fontId="20" fillId="2" borderId="0" xfId="0" applyFont="1" applyFill="1"/>
    <xf numFmtId="0" fontId="6" fillId="2" borderId="7" xfId="2" applyFont="1" applyFill="1" applyBorder="1" applyAlignment="1" applyProtection="1">
      <alignment vertical="center"/>
    </xf>
    <xf numFmtId="0" fontId="6" fillId="2" borderId="8" xfId="2" applyFont="1" applyFill="1" applyBorder="1" applyAlignment="1" applyProtection="1">
      <alignment vertical="center"/>
    </xf>
    <xf numFmtId="0" fontId="6" fillId="2" borderId="9" xfId="2" applyFont="1" applyFill="1" applyBorder="1" applyAlignment="1" applyProtection="1">
      <alignment vertical="center"/>
    </xf>
    <xf numFmtId="0" fontId="6" fillId="0" borderId="0" xfId="2" applyFont="1" applyFill="1" applyAlignment="1" applyProtection="1">
      <alignment vertical="center"/>
    </xf>
    <xf numFmtId="10" fontId="1" fillId="5" borderId="0" xfId="0" applyNumberFormat="1" applyFont="1" applyFill="1" applyAlignment="1">
      <alignment horizontal="center"/>
    </xf>
    <xf numFmtId="0" fontId="1" fillId="5" borderId="0" xfId="0" applyFont="1" applyFill="1"/>
    <xf numFmtId="0" fontId="1" fillId="0" borderId="0" xfId="2" applyFont="1" applyFill="1" applyBorder="1" applyAlignment="1" applyProtection="1">
      <alignment horizontal="left" vertical="center"/>
    </xf>
    <xf numFmtId="169" fontId="10" fillId="0" borderId="0" xfId="2" applyNumberFormat="1" applyFont="1" applyFill="1" applyBorder="1" applyAlignment="1" applyProtection="1">
      <alignment horizontal="right" vertical="center"/>
    </xf>
    <xf numFmtId="0" fontId="6" fillId="0" borderId="0" xfId="2" applyFont="1" applyFill="1" applyAlignment="1" applyProtection="1">
      <alignment horizontal="left" vertical="center"/>
    </xf>
    <xf numFmtId="10" fontId="6" fillId="0" borderId="0" xfId="0" applyNumberFormat="1" applyFont="1" applyAlignment="1">
      <alignment horizontal="left"/>
    </xf>
    <xf numFmtId="0" fontId="10" fillId="0" borderId="0" xfId="0" applyFont="1" applyAlignment="1">
      <alignment horizontal="left"/>
    </xf>
    <xf numFmtId="168" fontId="10" fillId="3" borderId="0" xfId="0" applyNumberFormat="1" applyFont="1" applyFill="1" applyAlignment="1">
      <alignment horizontal="left"/>
    </xf>
    <xf numFmtId="10" fontId="10" fillId="3" borderId="0" xfId="0" applyNumberFormat="1" applyFont="1" applyFill="1" applyAlignment="1">
      <alignment horizontal="left"/>
    </xf>
    <xf numFmtId="0" fontId="0" fillId="0" borderId="8" xfId="0" applyBorder="1" applyAlignment="1">
      <alignment horizontal="center"/>
    </xf>
    <xf numFmtId="0" fontId="1" fillId="3" borderId="0" xfId="0" applyFont="1" applyFill="1" applyAlignment="1">
      <alignment horizontal="left"/>
    </xf>
    <xf numFmtId="0" fontId="6" fillId="0" borderId="0" xfId="0" applyFont="1" applyAlignment="1">
      <alignment horizontal="center"/>
    </xf>
    <xf numFmtId="0" fontId="10" fillId="0" borderId="7" xfId="0" applyFont="1" applyBorder="1" applyAlignment="1">
      <alignment horizontal="right"/>
    </xf>
    <xf numFmtId="0" fontId="6" fillId="0" borderId="11" xfId="0" applyFont="1" applyBorder="1" applyAlignment="1">
      <alignment horizontal="center"/>
    </xf>
    <xf numFmtId="0" fontId="10" fillId="0" borderId="10" xfId="0" applyFont="1" applyBorder="1" applyAlignment="1">
      <alignment horizontal="right" wrapText="1"/>
    </xf>
    <xf numFmtId="168" fontId="10" fillId="0" borderId="0" xfId="0" applyNumberFormat="1" applyFont="1" applyAlignment="1">
      <alignment horizontal="left"/>
    </xf>
    <xf numFmtId="9" fontId="5" fillId="0" borderId="0" xfId="3" applyFont="1" applyFill="1" applyBorder="1" applyAlignment="1" applyProtection="1">
      <alignment horizontal="left"/>
      <protection locked="0"/>
    </xf>
    <xf numFmtId="0" fontId="6" fillId="0" borderId="28" xfId="0" applyFont="1" applyBorder="1" applyAlignment="1">
      <alignment horizontal="center"/>
    </xf>
    <xf numFmtId="9" fontId="5" fillId="0" borderId="0" xfId="3" applyFont="1" applyFill="1" applyBorder="1" applyAlignment="1" applyProtection="1">
      <protection locked="0"/>
    </xf>
    <xf numFmtId="9" fontId="5" fillId="3" borderId="0" xfId="3" applyFont="1" applyFill="1" applyBorder="1" applyAlignment="1" applyProtection="1">
      <protection locked="0"/>
    </xf>
    <xf numFmtId="10" fontId="10" fillId="3" borderId="0" xfId="0" applyNumberFormat="1" applyFont="1" applyFill="1"/>
    <xf numFmtId="168" fontId="10" fillId="0" borderId="0" xfId="0" applyNumberFormat="1" applyFont="1"/>
    <xf numFmtId="168" fontId="10" fillId="3" borderId="0" xfId="0" applyNumberFormat="1" applyFont="1" applyFill="1"/>
    <xf numFmtId="0" fontId="10" fillId="0" borderId="12" xfId="0" applyFont="1" applyBorder="1" applyAlignment="1">
      <alignment horizontal="right"/>
    </xf>
    <xf numFmtId="0" fontId="10" fillId="0" borderId="0" xfId="0" applyFont="1" applyAlignment="1">
      <alignment horizontal="right"/>
    </xf>
    <xf numFmtId="0" fontId="1" fillId="0" borderId="12" xfId="0" applyFont="1" applyBorder="1" applyAlignment="1">
      <alignment horizontal="right"/>
    </xf>
    <xf numFmtId="0" fontId="5" fillId="3" borderId="0" xfId="0" applyFont="1" applyFill="1" applyAlignment="1">
      <alignment horizontal="right"/>
    </xf>
    <xf numFmtId="7" fontId="5" fillId="0" borderId="0" xfId="0" applyNumberFormat="1" applyFont="1" applyAlignment="1">
      <alignment horizontal="left"/>
    </xf>
    <xf numFmtId="9" fontId="5" fillId="0" borderId="0" xfId="0" applyNumberFormat="1" applyFont="1"/>
    <xf numFmtId="7" fontId="5" fillId="3" borderId="0" xfId="0" applyNumberFormat="1" applyFont="1" applyFill="1" applyAlignment="1">
      <alignment horizontal="left"/>
    </xf>
    <xf numFmtId="9" fontId="5" fillId="3" borderId="0" xfId="0" applyNumberFormat="1" applyFont="1" applyFill="1" applyAlignment="1">
      <alignment horizontal="left"/>
    </xf>
    <xf numFmtId="0" fontId="0" fillId="0" borderId="9" xfId="0" applyBorder="1" applyAlignment="1">
      <alignment horizontal="center"/>
    </xf>
    <xf numFmtId="9" fontId="5" fillId="0" borderId="0" xfId="0" applyNumberFormat="1" applyFont="1" applyAlignment="1">
      <alignment horizontal="left"/>
    </xf>
    <xf numFmtId="7" fontId="5" fillId="0" borderId="0" xfId="0" applyNumberFormat="1" applyFont="1" applyAlignment="1">
      <alignment horizontal="right"/>
    </xf>
    <xf numFmtId="7" fontId="5" fillId="3" borderId="0" xfId="0" applyNumberFormat="1" applyFont="1" applyFill="1" applyAlignment="1">
      <alignment horizontal="right"/>
    </xf>
    <xf numFmtId="9" fontId="5" fillId="3" borderId="0" xfId="0" applyNumberFormat="1" applyFont="1" applyFill="1" applyAlignment="1">
      <alignment horizontal="right"/>
    </xf>
    <xf numFmtId="10" fontId="10" fillId="3" borderId="0" xfId="0" applyNumberFormat="1" applyFont="1" applyFill="1" applyAlignment="1">
      <alignment horizontal="right"/>
    </xf>
    <xf numFmtId="0" fontId="2" fillId="0" borderId="0" xfId="0" applyFont="1" applyAlignment="1">
      <alignment vertical="center"/>
    </xf>
    <xf numFmtId="0" fontId="3" fillId="0" borderId="0" xfId="0" applyFont="1"/>
    <xf numFmtId="166" fontId="5" fillId="3" borderId="36" xfId="0" applyNumberFormat="1" applyFont="1" applyFill="1" applyBorder="1" applyAlignment="1">
      <alignment vertical="center"/>
    </xf>
    <xf numFmtId="166" fontId="10" fillId="0" borderId="17" xfId="0" applyNumberFormat="1" applyFont="1" applyBorder="1" applyAlignment="1">
      <alignment vertical="center"/>
    </xf>
    <xf numFmtId="166" fontId="5" fillId="3" borderId="33" xfId="0" applyNumberFormat="1" applyFont="1" applyFill="1" applyBorder="1" applyAlignment="1">
      <alignment vertical="center"/>
    </xf>
    <xf numFmtId="166" fontId="10" fillId="0" borderId="23" xfId="0" applyNumberFormat="1" applyFont="1" applyBorder="1" applyAlignment="1">
      <alignment vertical="center"/>
    </xf>
    <xf numFmtId="0" fontId="4" fillId="0" borderId="0" xfId="0" applyFont="1" applyAlignment="1">
      <alignment horizontal="center"/>
    </xf>
    <xf numFmtId="10" fontId="1" fillId="3" borderId="26" xfId="0" applyNumberFormat="1" applyFont="1" applyFill="1" applyBorder="1" applyAlignment="1">
      <alignment vertical="center"/>
    </xf>
    <xf numFmtId="0" fontId="10" fillId="0" borderId="27" xfId="0" applyFont="1" applyBorder="1" applyAlignment="1">
      <alignment vertical="center"/>
    </xf>
    <xf numFmtId="44" fontId="1" fillId="0" borderId="0" xfId="0" applyNumberFormat="1" applyFont="1"/>
    <xf numFmtId="166" fontId="1" fillId="0" borderId="26" xfId="0" applyNumberFormat="1" applyFont="1" applyBorder="1" applyAlignment="1">
      <alignment horizontal="right"/>
    </xf>
    <xf numFmtId="0" fontId="1" fillId="0" borderId="49" xfId="0" applyFont="1" applyBorder="1" applyAlignment="1">
      <alignment horizontal="right" wrapText="1"/>
    </xf>
    <xf numFmtId="0" fontId="2" fillId="7" borderId="0" xfId="0" applyFont="1" applyFill="1" applyAlignment="1">
      <alignment vertical="center"/>
    </xf>
    <xf numFmtId="166" fontId="5" fillId="3" borderId="0" xfId="0" applyNumberFormat="1" applyFont="1" applyFill="1"/>
    <xf numFmtId="0" fontId="4" fillId="0" borderId="8" xfId="0" applyFont="1" applyBorder="1" applyAlignment="1">
      <alignment horizontal="center"/>
    </xf>
    <xf numFmtId="0" fontId="6" fillId="0" borderId="9" xfId="0" applyFont="1" applyBorder="1" applyAlignment="1">
      <alignment horizontal="center"/>
    </xf>
    <xf numFmtId="166" fontId="0" fillId="0" borderId="13" xfId="0" applyNumberFormat="1" applyBorder="1"/>
    <xf numFmtId="166" fontId="0" fillId="0" borderId="14" xfId="0" applyNumberFormat="1" applyBorder="1"/>
    <xf numFmtId="166" fontId="5" fillId="3" borderId="1" xfId="0" applyNumberFormat="1" applyFont="1" applyFill="1" applyBorder="1"/>
    <xf numFmtId="3" fontId="4" fillId="0" borderId="0" xfId="0" applyNumberFormat="1" applyFont="1" applyAlignment="1" applyProtection="1">
      <alignment horizontal="center"/>
      <protection locked="0"/>
    </xf>
    <xf numFmtId="3" fontId="6" fillId="0" borderId="0" xfId="0" applyNumberFormat="1" applyFont="1" applyAlignment="1" applyProtection="1">
      <alignment horizontal="center"/>
      <protection locked="0"/>
    </xf>
    <xf numFmtId="0" fontId="4" fillId="0" borderId="0" xfId="0" applyFont="1" applyAlignment="1">
      <alignment horizontal="right"/>
    </xf>
    <xf numFmtId="3" fontId="4" fillId="0" borderId="11" xfId="0" applyNumberFormat="1" applyFont="1" applyBorder="1" applyAlignment="1" applyProtection="1">
      <alignment horizontal="center"/>
      <protection locked="0"/>
    </xf>
    <xf numFmtId="42" fontId="6" fillId="2" borderId="11" xfId="2" applyNumberFormat="1" applyFont="1" applyFill="1" applyBorder="1" applyAlignment="1" applyProtection="1">
      <alignment horizontal="center" vertical="center"/>
    </xf>
    <xf numFmtId="10" fontId="1" fillId="5" borderId="13" xfId="0" applyNumberFormat="1" applyFont="1" applyFill="1" applyBorder="1" applyAlignment="1">
      <alignment horizontal="left"/>
    </xf>
    <xf numFmtId="10" fontId="1" fillId="5" borderId="9" xfId="0" applyNumberFormat="1" applyFont="1" applyFill="1" applyBorder="1" applyAlignment="1">
      <alignment horizontal="left"/>
    </xf>
    <xf numFmtId="0" fontId="6" fillId="5" borderId="12" xfId="0" applyFont="1" applyFill="1" applyBorder="1" applyAlignment="1">
      <alignment horizontal="left"/>
    </xf>
    <xf numFmtId="0" fontId="1" fillId="7" borderId="0" xfId="0" applyFont="1" applyFill="1" applyAlignment="1">
      <alignment horizontal="right" wrapText="1"/>
    </xf>
    <xf numFmtId="42" fontId="1" fillId="7" borderId="0" xfId="0" applyNumberFormat="1" applyFont="1" applyFill="1"/>
    <xf numFmtId="42" fontId="1" fillId="7" borderId="11" xfId="0" applyNumberFormat="1" applyFont="1" applyFill="1" applyBorder="1"/>
    <xf numFmtId="0" fontId="6" fillId="2" borderId="0" xfId="0" applyFont="1" applyFill="1" applyAlignment="1">
      <alignment horizontal="right" vertical="top" wrapText="1"/>
    </xf>
    <xf numFmtId="42" fontId="6" fillId="3" borderId="0" xfId="0" applyNumberFormat="1" applyFont="1" applyFill="1"/>
    <xf numFmtId="0" fontId="6" fillId="2" borderId="0" xfId="0" applyFont="1" applyFill="1" applyAlignment="1">
      <alignment horizontal="right" wrapText="1"/>
    </xf>
    <xf numFmtId="42" fontId="6" fillId="2" borderId="0" xfId="0" applyNumberFormat="1" applyFont="1" applyFill="1"/>
    <xf numFmtId="42" fontId="1" fillId="0" borderId="0" xfId="0" applyNumberFormat="1" applyFont="1"/>
    <xf numFmtId="0" fontId="8" fillId="0" borderId="0" xfId="2" applyFill="1" applyBorder="1" applyAlignment="1" applyProtection="1"/>
    <xf numFmtId="10" fontId="5" fillId="0" borderId="0" xfId="0" applyNumberFormat="1" applyFont="1"/>
    <xf numFmtId="10" fontId="4" fillId="3" borderId="0" xfId="0" applyNumberFormat="1" applyFont="1" applyFill="1" applyAlignment="1">
      <alignment horizontal="center"/>
    </xf>
    <xf numFmtId="168" fontId="1" fillId="0" borderId="0" xfId="0" applyNumberFormat="1" applyFont="1" applyAlignment="1">
      <alignment horizontal="right" wrapText="1"/>
    </xf>
    <xf numFmtId="166" fontId="1" fillId="0" borderId="0" xfId="0" applyNumberFormat="1" applyFont="1" applyAlignment="1">
      <alignment horizontal="right" wrapText="1"/>
    </xf>
    <xf numFmtId="0" fontId="19" fillId="2" borderId="0" xfId="0" applyFont="1" applyFill="1"/>
    <xf numFmtId="0" fontId="19" fillId="2" borderId="0" xfId="0" applyFont="1" applyFill="1" applyAlignment="1">
      <alignment horizontal="left" vertical="center"/>
    </xf>
    <xf numFmtId="0" fontId="20" fillId="2" borderId="0" xfId="0" applyFont="1" applyFill="1" applyAlignment="1">
      <alignment vertical="center"/>
    </xf>
    <xf numFmtId="166" fontId="1" fillId="0" borderId="0" xfId="0" applyNumberFormat="1" applyFont="1" applyAlignment="1">
      <alignment horizontal="right"/>
    </xf>
    <xf numFmtId="166" fontId="1" fillId="0" borderId="0" xfId="2" applyNumberFormat="1" applyFont="1" applyFill="1" applyAlignment="1" applyProtection="1">
      <alignment horizontal="right" vertical="center"/>
    </xf>
    <xf numFmtId="0" fontId="6" fillId="5" borderId="15" xfId="0" applyFont="1" applyFill="1" applyBorder="1" applyAlignment="1">
      <alignment vertical="center" wrapText="1"/>
    </xf>
    <xf numFmtId="0" fontId="6" fillId="5" borderId="16" xfId="0" applyFont="1" applyFill="1" applyBorder="1" applyAlignment="1">
      <alignment horizontal="center" vertical="center" wrapText="1"/>
    </xf>
    <xf numFmtId="0" fontId="18" fillId="5" borderId="15" xfId="0" applyFont="1" applyFill="1" applyBorder="1" applyAlignment="1">
      <alignment horizontal="left" vertical="top" wrapText="1"/>
    </xf>
    <xf numFmtId="166" fontId="1" fillId="5" borderId="16" xfId="0" applyNumberFormat="1" applyFont="1" applyFill="1" applyBorder="1" applyAlignment="1">
      <alignment horizontal="center" vertical="center" wrapText="1"/>
    </xf>
    <xf numFmtId="0" fontId="28" fillId="5" borderId="15" xfId="0" applyFont="1" applyFill="1" applyBorder="1" applyAlignment="1">
      <alignment horizontal="left" vertical="top" wrapText="1"/>
    </xf>
    <xf numFmtId="0" fontId="28" fillId="5" borderId="15" xfId="0" applyFont="1" applyFill="1" applyBorder="1" applyAlignment="1">
      <alignment vertical="top" wrapText="1"/>
    </xf>
    <xf numFmtId="0" fontId="28" fillId="5" borderId="21" xfId="0" applyFont="1" applyFill="1" applyBorder="1" applyAlignment="1">
      <alignment vertical="top" wrapText="1"/>
    </xf>
    <xf numFmtId="166" fontId="1" fillId="5" borderId="22" xfId="0" applyNumberFormat="1" applyFont="1" applyFill="1" applyBorder="1" applyAlignment="1">
      <alignment horizontal="center" vertical="center" wrapText="1"/>
    </xf>
    <xf numFmtId="0" fontId="6" fillId="5" borderId="17" xfId="0" applyFont="1" applyFill="1" applyBorder="1" applyAlignment="1">
      <alignment horizontal="center" vertical="center" wrapText="1"/>
    </xf>
    <xf numFmtId="166" fontId="1" fillId="5" borderId="17" xfId="0" applyNumberFormat="1" applyFont="1" applyFill="1" applyBorder="1" applyAlignment="1">
      <alignment horizontal="center" vertical="center" wrapText="1"/>
    </xf>
    <xf numFmtId="166" fontId="1" fillId="5" borderId="23" xfId="0" applyNumberFormat="1" applyFont="1" applyFill="1" applyBorder="1" applyAlignment="1">
      <alignment horizontal="center" vertical="center" wrapText="1"/>
    </xf>
    <xf numFmtId="0" fontId="11" fillId="8" borderId="41" xfId="0" applyFont="1" applyFill="1" applyBorder="1" applyAlignment="1">
      <alignment horizontal="left"/>
    </xf>
    <xf numFmtId="10" fontId="1" fillId="0" borderId="0" xfId="0" applyNumberFormat="1" applyFont="1" applyAlignment="1">
      <alignment horizontal="left"/>
    </xf>
    <xf numFmtId="0" fontId="15" fillId="5" borderId="18" xfId="0" applyFont="1" applyFill="1" applyBorder="1" applyAlignment="1">
      <alignment wrapText="1"/>
    </xf>
    <xf numFmtId="168" fontId="6" fillId="5" borderId="25" xfId="0" applyNumberFormat="1" applyFont="1" applyFill="1" applyBorder="1" applyAlignment="1">
      <alignment horizontal="left"/>
    </xf>
    <xf numFmtId="0" fontId="15" fillId="5" borderId="26" xfId="0" applyFont="1" applyFill="1" applyBorder="1" applyAlignment="1">
      <alignment wrapText="1"/>
    </xf>
    <xf numFmtId="168" fontId="6" fillId="5" borderId="27" xfId="0" applyNumberFormat="1" applyFont="1" applyFill="1" applyBorder="1" applyAlignment="1">
      <alignment horizontal="left"/>
    </xf>
    <xf numFmtId="0" fontId="15" fillId="5" borderId="51" xfId="0" applyFont="1" applyFill="1" applyBorder="1" applyAlignment="1">
      <alignment wrapText="1"/>
    </xf>
    <xf numFmtId="168" fontId="6" fillId="5" borderId="28" xfId="0" applyNumberFormat="1" applyFont="1" applyFill="1" applyBorder="1" applyAlignment="1">
      <alignment horizontal="left"/>
    </xf>
    <xf numFmtId="0" fontId="11" fillId="9" borderId="41" xfId="0" applyFont="1" applyFill="1" applyBorder="1"/>
    <xf numFmtId="10" fontId="6" fillId="0" borderId="0" xfId="0" applyNumberFormat="1" applyFont="1" applyAlignment="1">
      <alignment horizontal="center"/>
    </xf>
    <xf numFmtId="9" fontId="6" fillId="0" borderId="0" xfId="0" applyNumberFormat="1" applyFont="1" applyAlignment="1">
      <alignment horizontal="center"/>
    </xf>
    <xf numFmtId="0" fontId="2" fillId="2" borderId="0" xfId="0" applyFont="1" applyFill="1" applyAlignment="1">
      <alignment horizontal="center" vertical="center"/>
    </xf>
    <xf numFmtId="0" fontId="4" fillId="4" borderId="3" xfId="0" applyFont="1"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8" fillId="6" borderId="7" xfId="2" applyFill="1" applyBorder="1" applyAlignment="1" applyProtection="1">
      <alignment horizontal="center"/>
    </xf>
    <xf numFmtId="0" fontId="8" fillId="6" borderId="8" xfId="2" applyFill="1" applyBorder="1" applyAlignment="1" applyProtection="1">
      <alignment horizontal="center"/>
    </xf>
    <xf numFmtId="0" fontId="8" fillId="6" borderId="9" xfId="2" applyFill="1" applyBorder="1" applyAlignment="1" applyProtection="1">
      <alignment horizontal="center"/>
    </xf>
    <xf numFmtId="0" fontId="6" fillId="6" borderId="10" xfId="0" applyFont="1" applyFill="1" applyBorder="1" applyAlignment="1">
      <alignment horizontal="center"/>
    </xf>
    <xf numFmtId="0" fontId="6" fillId="6" borderId="0" xfId="0" applyFont="1" applyFill="1" applyAlignment="1">
      <alignment horizontal="center"/>
    </xf>
    <xf numFmtId="0" fontId="6" fillId="6" borderId="11" xfId="0" applyFont="1" applyFill="1" applyBorder="1" applyAlignment="1">
      <alignment horizontal="center"/>
    </xf>
    <xf numFmtId="0" fontId="6" fillId="7" borderId="0" xfId="0" applyFont="1" applyFill="1" applyAlignment="1">
      <alignment horizontal="left" vertical="center"/>
    </xf>
    <xf numFmtId="0" fontId="6" fillId="7" borderId="0" xfId="0" applyFont="1" applyFill="1" applyAlignment="1">
      <alignment horizontal="left"/>
    </xf>
    <xf numFmtId="0" fontId="5" fillId="0" borderId="0" xfId="0" applyFont="1" applyAlignment="1">
      <alignment horizontal="center"/>
    </xf>
    <xf numFmtId="0" fontId="19" fillId="7" borderId="0" xfId="0" applyFont="1" applyFill="1" applyAlignment="1">
      <alignment horizontal="left" vertical="top"/>
    </xf>
    <xf numFmtId="0" fontId="1" fillId="0" borderId="12" xfId="2" applyFont="1" applyFill="1" applyBorder="1" applyAlignment="1" applyProtection="1">
      <alignment horizontal="left" vertical="center" wrapText="1"/>
    </xf>
    <xf numFmtId="0" fontId="1" fillId="0" borderId="13" xfId="2" applyFont="1" applyFill="1" applyBorder="1" applyAlignment="1" applyProtection="1">
      <alignment horizontal="left" vertical="center" wrapText="1"/>
    </xf>
    <xf numFmtId="0" fontId="1" fillId="0" borderId="14" xfId="2" applyFont="1" applyFill="1" applyBorder="1" applyAlignment="1" applyProtection="1">
      <alignment horizontal="left" vertical="center" wrapText="1"/>
    </xf>
    <xf numFmtId="0" fontId="20" fillId="3" borderId="0" xfId="0" applyFont="1" applyFill="1" applyAlignment="1">
      <alignment horizontal="center" vertical="center"/>
    </xf>
    <xf numFmtId="0" fontId="1" fillId="0" borderId="10" xfId="2" applyFont="1" applyFill="1" applyBorder="1" applyAlignment="1" applyProtection="1">
      <alignment horizontal="left" vertical="center" wrapText="1"/>
    </xf>
    <xf numFmtId="0" fontId="1" fillId="0" borderId="0" xfId="2" applyFont="1" applyFill="1" applyBorder="1" applyAlignment="1" applyProtection="1">
      <alignment horizontal="left" vertical="center" wrapText="1"/>
    </xf>
    <xf numFmtId="0" fontId="1" fillId="0" borderId="11" xfId="2" applyFont="1" applyFill="1" applyBorder="1" applyAlignment="1" applyProtection="1">
      <alignment horizontal="left" vertical="center" wrapText="1"/>
    </xf>
    <xf numFmtId="0" fontId="6" fillId="7" borderId="10" xfId="0" applyFont="1" applyFill="1" applyBorder="1" applyAlignment="1">
      <alignment horizontal="left"/>
    </xf>
    <xf numFmtId="0" fontId="0" fillId="7" borderId="0" xfId="0" applyFill="1" applyAlignment="1">
      <alignment horizontal="left" vertical="center" wrapText="1"/>
    </xf>
    <xf numFmtId="0" fontId="25" fillId="0" borderId="0" xfId="0" applyFont="1" applyAlignment="1">
      <alignment horizontal="left"/>
    </xf>
    <xf numFmtId="0" fontId="17" fillId="0" borderId="0" xfId="0" applyFont="1" applyAlignment="1">
      <alignment horizontal="center"/>
    </xf>
    <xf numFmtId="0" fontId="0" fillId="7" borderId="10" xfId="0" applyFill="1" applyBorder="1" applyAlignment="1">
      <alignment horizontal="center" vertical="center" wrapText="1"/>
    </xf>
    <xf numFmtId="0" fontId="0" fillId="7" borderId="0" xfId="0" applyFill="1" applyAlignment="1">
      <alignment horizontal="center" vertical="center" wrapText="1"/>
    </xf>
    <xf numFmtId="0" fontId="1" fillId="3" borderId="8" xfId="0" applyFont="1" applyFill="1" applyBorder="1" applyAlignment="1">
      <alignment horizontal="left"/>
    </xf>
    <xf numFmtId="0" fontId="1" fillId="3" borderId="0" xfId="0" applyFont="1" applyFill="1" applyAlignment="1">
      <alignment horizontal="left"/>
    </xf>
    <xf numFmtId="0" fontId="7" fillId="4" borderId="7" xfId="0" applyFont="1" applyFill="1" applyBorder="1" applyAlignment="1">
      <alignment horizontal="center"/>
    </xf>
    <xf numFmtId="0" fontId="7" fillId="4" borderId="9" xfId="0" applyFont="1" applyFill="1" applyBorder="1" applyAlignment="1">
      <alignment horizontal="center"/>
    </xf>
    <xf numFmtId="0" fontId="0" fillId="3" borderId="39" xfId="0" applyFill="1" applyBorder="1" applyAlignment="1">
      <alignment horizontal="left"/>
    </xf>
    <xf numFmtId="0" fontId="0" fillId="3" borderId="43" xfId="0" applyFill="1" applyBorder="1" applyAlignment="1">
      <alignment horizontal="left"/>
    </xf>
    <xf numFmtId="0" fontId="4" fillId="0" borderId="44" xfId="0" applyFont="1" applyBorder="1" applyAlignment="1">
      <alignment horizontal="left"/>
    </xf>
    <xf numFmtId="0" fontId="4" fillId="0" borderId="39" xfId="0" applyFont="1" applyBorder="1" applyAlignment="1">
      <alignment horizontal="left"/>
    </xf>
    <xf numFmtId="0" fontId="4" fillId="0" borderId="43" xfId="0" applyFont="1" applyBorder="1" applyAlignment="1">
      <alignment horizontal="left"/>
    </xf>
    <xf numFmtId="0" fontId="0" fillId="0" borderId="0" xfId="0" applyAlignment="1">
      <alignment horizontal="left" vertical="center" wrapText="1"/>
    </xf>
    <xf numFmtId="0" fontId="5" fillId="0" borderId="40" xfId="0" applyFont="1" applyBorder="1" applyAlignment="1">
      <alignment horizontal="right" wrapText="1"/>
    </xf>
    <xf numFmtId="0" fontId="5" fillId="0" borderId="28" xfId="0" applyFont="1" applyBorder="1" applyAlignment="1">
      <alignment horizontal="right" wrapText="1"/>
    </xf>
    <xf numFmtId="0" fontId="4" fillId="7" borderId="7" xfId="0" applyFont="1" applyFill="1" applyBorder="1" applyAlignment="1">
      <alignment horizontal="left"/>
    </xf>
    <xf numFmtId="0" fontId="4" fillId="7" borderId="8" xfId="0" applyFont="1" applyFill="1" applyBorder="1" applyAlignment="1">
      <alignment horizontal="left"/>
    </xf>
    <xf numFmtId="0" fontId="4" fillId="7" borderId="9" xfId="0" applyFont="1" applyFill="1" applyBorder="1" applyAlignment="1">
      <alignment horizontal="left"/>
    </xf>
    <xf numFmtId="0" fontId="27" fillId="7" borderId="0" xfId="0" applyFont="1" applyFill="1" applyAlignment="1">
      <alignment horizontal="left"/>
    </xf>
    <xf numFmtId="0" fontId="11" fillId="0" borderId="0" xfId="0" applyFont="1" applyAlignment="1">
      <alignment horizontal="left" wrapText="1"/>
    </xf>
    <xf numFmtId="0" fontId="1" fillId="0" borderId="16" xfId="0" applyFont="1" applyBorder="1" applyAlignment="1">
      <alignment horizontal="center"/>
    </xf>
    <xf numFmtId="0" fontId="1" fillId="0" borderId="17" xfId="0" applyFont="1" applyBorder="1" applyAlignment="1">
      <alignment horizontal="center"/>
    </xf>
    <xf numFmtId="0" fontId="6" fillId="0" borderId="39" xfId="0" applyFont="1" applyBorder="1" applyAlignment="1">
      <alignment horizontal="left" wrapText="1"/>
    </xf>
    <xf numFmtId="0" fontId="6" fillId="0" borderId="38" xfId="0" applyFont="1" applyBorder="1" applyAlignment="1">
      <alignment horizontal="left" wrapText="1"/>
    </xf>
    <xf numFmtId="0" fontId="11" fillId="8" borderId="41" xfId="0" applyFont="1" applyFill="1" applyBorder="1" applyAlignment="1">
      <alignment horizontal="center"/>
    </xf>
    <xf numFmtId="0" fontId="11" fillId="8" borderId="42" xfId="0" applyFont="1" applyFill="1" applyBorder="1" applyAlignment="1">
      <alignment horizontal="center"/>
    </xf>
    <xf numFmtId="0" fontId="11" fillId="0" borderId="0" xfId="0" applyFont="1" applyAlignment="1">
      <alignment horizontal="center"/>
    </xf>
    <xf numFmtId="0" fontId="27" fillId="0" borderId="0" xfId="0" applyFont="1" applyAlignment="1">
      <alignment horizontal="center"/>
    </xf>
    <xf numFmtId="0" fontId="6" fillId="9" borderId="52" xfId="0" applyFont="1" applyFill="1" applyBorder="1" applyAlignment="1">
      <alignment horizontal="center"/>
    </xf>
    <xf numFmtId="0" fontId="6" fillId="9" borderId="37" xfId="0" applyFont="1" applyFill="1" applyBorder="1" applyAlignment="1">
      <alignment horizontal="center"/>
    </xf>
    <xf numFmtId="0" fontId="15" fillId="0" borderId="0" xfId="0" applyFont="1" applyAlignment="1">
      <alignment horizontal="center"/>
    </xf>
    <xf numFmtId="10" fontId="4" fillId="2" borderId="0" xfId="0" applyNumberFormat="1" applyFont="1" applyFill="1" applyAlignment="1">
      <alignment horizontal="center"/>
    </xf>
    <xf numFmtId="169" fontId="4" fillId="2" borderId="0" xfId="0" applyNumberFormat="1" applyFont="1" applyFill="1" applyAlignment="1">
      <alignment horizontal="center"/>
    </xf>
  </cellXfs>
  <cellStyles count="4">
    <cellStyle name="Date_simple" xfId="1" xr:uid="{00000000-0005-0000-0000-000000000000}"/>
    <cellStyle name="Hyperlink" xfId="2" builtinId="8"/>
    <cellStyle name="Normal" xfId="0" builtinId="0"/>
    <cellStyle name="Percent" xfId="3" builtinId="5"/>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0</xdr:row>
      <xdr:rowOff>47625</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twoCellAnchor>
    <xdr:from>
      <xdr:col>0</xdr:col>
      <xdr:colOff>0</xdr:colOff>
      <xdr:row>0</xdr:row>
      <xdr:rowOff>0</xdr:rowOff>
    </xdr:from>
    <xdr:to>
      <xdr:col>1</xdr:col>
      <xdr:colOff>590550</xdr:colOff>
      <xdr:row>0</xdr:row>
      <xdr:rowOff>47625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idaho.edu/research/faculty/resources/f-and-a-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oprals.state.gov/web920/per_diem.asp" TargetMode="External"/><Relationship Id="rId3" Type="http://schemas.openxmlformats.org/officeDocument/2006/relationships/hyperlink" Target="https://www.gsa.gov/travel/plan-book/per-diem-rates" TargetMode="External"/><Relationship Id="rId7" Type="http://schemas.openxmlformats.org/officeDocument/2006/relationships/hyperlink" Target="https://www.gsa.gov/travel/plan-book/per-diem-rates" TargetMode="External"/><Relationship Id="rId2" Type="http://schemas.openxmlformats.org/officeDocument/2006/relationships/hyperlink" Target="https://aoprals.state.gov/web920/per_diem.asp" TargetMode="External"/><Relationship Id="rId1" Type="http://schemas.openxmlformats.org/officeDocument/2006/relationships/hyperlink" Target="https://www.gsa.gov/travel/plan-book/per-diem-rates" TargetMode="External"/><Relationship Id="rId6" Type="http://schemas.openxmlformats.org/officeDocument/2006/relationships/hyperlink" Target="https://aoprals.state.gov/web920/per_diem.asp" TargetMode="External"/><Relationship Id="rId11" Type="http://schemas.openxmlformats.org/officeDocument/2006/relationships/printerSettings" Target="../printerSettings/printerSettings3.bin"/><Relationship Id="rId5" Type="http://schemas.openxmlformats.org/officeDocument/2006/relationships/hyperlink" Target="https://www.gsa.gov/travel/plan-book/per-diem-rates" TargetMode="External"/><Relationship Id="rId10" Type="http://schemas.openxmlformats.org/officeDocument/2006/relationships/hyperlink" Target="https://aoprals.state.gov/web920/per_diem.asp" TargetMode="External"/><Relationship Id="rId4" Type="http://schemas.openxmlformats.org/officeDocument/2006/relationships/hyperlink" Target="https://aoprals.state.gov/web920/per_diem.asp" TargetMode="External"/><Relationship Id="rId9" Type="http://schemas.openxmlformats.org/officeDocument/2006/relationships/hyperlink" Target="https://www.gsa.gov/travel/plan-book/per-diem-rat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uidaho.edu/research/faculty/resources/f-and-a-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152"/>
  <sheetViews>
    <sheetView tabSelected="1" workbookViewId="0">
      <selection activeCell="C7" sqref="C7"/>
    </sheetView>
  </sheetViews>
  <sheetFormatPr defaultColWidth="9.1796875" defaultRowHeight="12.5" x14ac:dyDescent="0.25"/>
  <cols>
    <col min="1" max="1" width="1.81640625" style="1" customWidth="1"/>
    <col min="2" max="2" width="32.08984375" style="1" customWidth="1"/>
    <col min="3" max="3" width="21.1796875" style="1" customWidth="1"/>
    <col min="4" max="4" width="18.36328125" style="1" customWidth="1"/>
    <col min="5" max="5" width="18.7265625" style="1" customWidth="1"/>
    <col min="6" max="11" width="15.81640625" style="1" customWidth="1"/>
    <col min="12" max="12" width="3.54296875" style="1" customWidth="1"/>
    <col min="13" max="13" width="23.1796875" style="1" customWidth="1"/>
    <col min="14" max="14" width="19.1796875" style="1" customWidth="1"/>
    <col min="15" max="15" width="10.6328125" style="1" customWidth="1"/>
    <col min="16" max="16" width="22.81640625" style="1" customWidth="1"/>
    <col min="17" max="17" width="53.1796875" style="1" customWidth="1"/>
    <col min="18" max="18" width="17" style="1" customWidth="1"/>
    <col min="19" max="19" width="13.453125" style="1" customWidth="1"/>
    <col min="20" max="16384" width="9.1796875" style="1"/>
  </cols>
  <sheetData>
    <row r="1" spans="2:18" ht="8.25" customHeight="1" x14ac:dyDescent="0.25"/>
    <row r="2" spans="2:18" ht="19.5" customHeight="1" x14ac:dyDescent="0.35">
      <c r="B2" s="408" t="s">
        <v>24</v>
      </c>
      <c r="C2" s="408"/>
      <c r="D2" s="408"/>
      <c r="E2" s="408"/>
      <c r="F2" s="408"/>
      <c r="G2" s="408"/>
      <c r="H2" s="408"/>
      <c r="I2" s="408"/>
      <c r="J2" s="408"/>
      <c r="K2" s="408"/>
      <c r="M2" s="353" t="s">
        <v>221</v>
      </c>
      <c r="N2" s="341"/>
      <c r="O2" s="341"/>
      <c r="P2" s="341"/>
      <c r="Q2" s="342"/>
      <c r="R2" s="342"/>
    </row>
    <row r="3" spans="2:18" s="118" customFormat="1" ht="15" customHeight="1" x14ac:dyDescent="0.35">
      <c r="B3" s="382"/>
      <c r="C3" s="382" t="s">
        <v>97</v>
      </c>
      <c r="D3" s="381"/>
      <c r="E3" s="425"/>
      <c r="F3" s="425"/>
      <c r="G3" s="383"/>
      <c r="H3" s="298"/>
      <c r="I3" s="298"/>
      <c r="J3" s="299"/>
      <c r="K3" s="299"/>
      <c r="M3" s="421" t="s">
        <v>227</v>
      </c>
      <c r="N3" s="421"/>
      <c r="O3" s="421"/>
      <c r="P3" s="421"/>
      <c r="Q3" s="421"/>
    </row>
    <row r="4" spans="2:18" ht="16" customHeight="1" x14ac:dyDescent="0.3">
      <c r="B4" s="2"/>
      <c r="C4" s="2"/>
      <c r="D4" s="2"/>
      <c r="E4" s="2"/>
      <c r="F4" s="3"/>
      <c r="G4" s="3"/>
      <c r="H4" s="3"/>
      <c r="I4" s="3"/>
      <c r="J4" s="3"/>
      <c r="K4" s="3"/>
      <c r="M4" s="421" t="s">
        <v>222</v>
      </c>
      <c r="N4" s="421"/>
      <c r="O4" s="421"/>
      <c r="P4" s="421"/>
      <c r="Q4" s="421"/>
      <c r="R4" s="421"/>
    </row>
    <row r="5" spans="2:18" ht="16" customHeight="1" x14ac:dyDescent="0.3">
      <c r="B5" s="18" t="s">
        <v>114</v>
      </c>
      <c r="C5" s="18" t="s">
        <v>99</v>
      </c>
      <c r="D5" s="18" t="s">
        <v>238</v>
      </c>
      <c r="E5" s="18" t="s">
        <v>239</v>
      </c>
      <c r="F5" s="5" t="s">
        <v>0</v>
      </c>
      <c r="G5" s="6" t="s">
        <v>1</v>
      </c>
      <c r="H5" s="6" t="s">
        <v>2</v>
      </c>
      <c r="I5" s="6" t="s">
        <v>3</v>
      </c>
      <c r="J5" s="6" t="s">
        <v>4</v>
      </c>
      <c r="K5" s="5" t="s">
        <v>5</v>
      </c>
      <c r="M5" s="421" t="s">
        <v>228</v>
      </c>
      <c r="N5" s="421"/>
      <c r="O5" s="421"/>
      <c r="P5" s="421"/>
      <c r="Q5" s="421"/>
      <c r="R5" s="421"/>
    </row>
    <row r="6" spans="2:18" ht="13" customHeight="1" x14ac:dyDescent="0.25">
      <c r="B6" s="162">
        <f>Personnel!B3</f>
        <v>0</v>
      </c>
      <c r="C6" s="23">
        <f>Personnel!B4</f>
        <v>0</v>
      </c>
      <c r="D6" s="23">
        <f>Personnel!B5</f>
        <v>0</v>
      </c>
      <c r="E6" s="384">
        <f>Personnel!B8</f>
        <v>0</v>
      </c>
      <c r="F6" s="137" t="str">
        <f>IF(Personnel!$B$7="Months", Personnel!B16, Personnel!B18)</f>
        <v>0</v>
      </c>
      <c r="G6" s="137" t="str">
        <f>IF(Personnel!$B$7="Months", Personnel!C16, Personnel!C18)</f>
        <v>0</v>
      </c>
      <c r="H6" s="137" t="str">
        <f>IF(Personnel!$B$7="Months", Personnel!D16, Personnel!D18)</f>
        <v>0</v>
      </c>
      <c r="I6" s="137" t="str">
        <f>IF(Personnel!$B$7="Months", Personnel!E16, Personnel!E18)</f>
        <v>0</v>
      </c>
      <c r="J6" s="137" t="str">
        <f>IF(Personnel!$B$7="Months", Personnel!F16, Personnel!F18)</f>
        <v>0</v>
      </c>
      <c r="K6" s="7">
        <f t="shared" ref="K6:K11" si="0">SUM(F6:J6)</f>
        <v>0</v>
      </c>
      <c r="L6" s="8"/>
    </row>
    <row r="7" spans="2:18" ht="13" customHeight="1" x14ac:dyDescent="0.3">
      <c r="B7" s="162">
        <f>Personnel!B20</f>
        <v>0</v>
      </c>
      <c r="C7" s="23">
        <f>Personnel!B21</f>
        <v>0</v>
      </c>
      <c r="D7" s="23">
        <f>Personnel!B22</f>
        <v>0</v>
      </c>
      <c r="E7" s="384">
        <f>Personnel!B25</f>
        <v>0</v>
      </c>
      <c r="F7" s="137" t="str">
        <f>IF(Personnel!$B$24="Months", Personnel!B33, Personnel!B35)</f>
        <v>0</v>
      </c>
      <c r="G7" s="137" t="str">
        <f>IF(Personnel!$B$24="Months", Personnel!C33, Personnel!C35)</f>
        <v>0</v>
      </c>
      <c r="H7" s="137" t="str">
        <f>IF(Personnel!$B$24="Months", Personnel!D33, Personnel!D35)</f>
        <v>0</v>
      </c>
      <c r="I7" s="137" t="str">
        <f>IF(Personnel!$B$24="Months", Personnel!E33, Personnel!E35)</f>
        <v>0</v>
      </c>
      <c r="J7" s="137" t="str">
        <f>IF(Personnel!$B$24="Months", Personnel!F33, Personnel!F35)</f>
        <v>0</v>
      </c>
      <c r="K7" s="7">
        <f t="shared" si="0"/>
        <v>0</v>
      </c>
      <c r="L7" s="8"/>
      <c r="R7" s="21"/>
    </row>
    <row r="8" spans="2:18" ht="13" customHeight="1" x14ac:dyDescent="0.3">
      <c r="B8" s="162">
        <f>Personnel!B37</f>
        <v>0</v>
      </c>
      <c r="C8" s="23">
        <f>Personnel!B38</f>
        <v>0</v>
      </c>
      <c r="D8" s="23">
        <f>Personnel!B39</f>
        <v>0</v>
      </c>
      <c r="E8" s="384">
        <f>Personnel!B42</f>
        <v>0</v>
      </c>
      <c r="F8" s="137" t="str">
        <f>IF(Personnel!$B$41="Months", Personnel!B50, Personnel!B52)</f>
        <v>0</v>
      </c>
      <c r="G8" s="137" t="str">
        <f>IF(Personnel!$B$41="Months", Personnel!C50, Personnel!C52)</f>
        <v>0</v>
      </c>
      <c r="H8" s="137" t="str">
        <f>IF(Personnel!$B$41="Months", Personnel!D50, Personnel!D52)</f>
        <v>0</v>
      </c>
      <c r="I8" s="137" t="str">
        <f>IF(Personnel!$B$41="Months", Personnel!E50, Personnel!E52)</f>
        <v>0</v>
      </c>
      <c r="J8" s="137" t="str">
        <f>IF(Personnel!$B$41="Months", Personnel!F50, Personnel!F52)</f>
        <v>0</v>
      </c>
      <c r="K8" s="7">
        <f t="shared" si="0"/>
        <v>0</v>
      </c>
      <c r="L8" s="8"/>
      <c r="R8" s="21"/>
    </row>
    <row r="9" spans="2:18" ht="13" customHeight="1" x14ac:dyDescent="0.3">
      <c r="B9" s="162">
        <f>Personnel!B54</f>
        <v>0</v>
      </c>
      <c r="C9" s="23">
        <f>Personnel!B55</f>
        <v>0</v>
      </c>
      <c r="D9" s="23">
        <f>Personnel!B56</f>
        <v>0</v>
      </c>
      <c r="E9" s="384">
        <f>Personnel!B59</f>
        <v>0</v>
      </c>
      <c r="F9" s="137" t="str">
        <f>IF(Personnel!$B$58="Months", Personnel!B67, Personnel!B69)</f>
        <v>0</v>
      </c>
      <c r="G9" s="137" t="str">
        <f>IF(Personnel!$B$58="Months", Personnel!C67, Personnel!C69)</f>
        <v>0</v>
      </c>
      <c r="H9" s="137" t="str">
        <f>IF(Personnel!$B$58="Months", Personnel!D67, Personnel!D69)</f>
        <v>0</v>
      </c>
      <c r="I9" s="137" t="str">
        <f>IF(Personnel!$B$58="Months", Personnel!E67, Personnel!E69)</f>
        <v>0</v>
      </c>
      <c r="J9" s="137" t="str">
        <f>IF(Personnel!$B$58="Months", Personnel!F67, Personnel!F69)</f>
        <v>0</v>
      </c>
      <c r="K9" s="7">
        <f t="shared" si="0"/>
        <v>0</v>
      </c>
      <c r="L9" s="8"/>
      <c r="M9" s="21"/>
      <c r="N9" s="21"/>
      <c r="O9" s="21"/>
      <c r="P9" s="21"/>
    </row>
    <row r="10" spans="2:18" ht="13" customHeight="1" x14ac:dyDescent="0.3">
      <c r="B10" s="162">
        <f>Personnel!B71</f>
        <v>0</v>
      </c>
      <c r="C10" s="23">
        <f>Personnel!B72</f>
        <v>0</v>
      </c>
      <c r="D10" s="23">
        <f>Personnel!B73</f>
        <v>0</v>
      </c>
      <c r="E10" s="384">
        <f>Personnel!B76</f>
        <v>0</v>
      </c>
      <c r="F10" s="137" t="str">
        <f>IF(Personnel!$B$75="Months", Personnel!B84, Personnel!B86)</f>
        <v>0</v>
      </c>
      <c r="G10" s="137" t="str">
        <f>IF(Personnel!$B$75="Months", Personnel!C84, Personnel!C86)</f>
        <v>0</v>
      </c>
      <c r="H10" s="137" t="str">
        <f>IF(Personnel!$B$75="Months", Personnel!D84, Personnel!D86)</f>
        <v>0</v>
      </c>
      <c r="I10" s="137" t="str">
        <f>IF(Personnel!$B$75="Months", Personnel!E84, Personnel!E86)</f>
        <v>0</v>
      </c>
      <c r="J10" s="137" t="str">
        <f>IF(Personnel!$B$75="Months", Personnel!F84, Personnel!F86)</f>
        <v>0</v>
      </c>
      <c r="K10" s="7">
        <f t="shared" si="0"/>
        <v>0</v>
      </c>
      <c r="M10" s="21"/>
      <c r="N10" s="21"/>
      <c r="O10" s="21"/>
      <c r="P10" s="21"/>
      <c r="Q10" s="71"/>
      <c r="R10" s="30"/>
    </row>
    <row r="11" spans="2:18" ht="13" customHeight="1" x14ac:dyDescent="0.3">
      <c r="B11" s="9" t="s">
        <v>7</v>
      </c>
      <c r="C11" s="9"/>
      <c r="D11" s="9"/>
      <c r="E11" s="9"/>
      <c r="F11" s="24">
        <f>SUM(F6:F10)</f>
        <v>0</v>
      </c>
      <c r="G11" s="24">
        <f>SUM(G6:G10)</f>
        <v>0</v>
      </c>
      <c r="H11" s="24">
        <f>SUM(H6:H10)</f>
        <v>0</v>
      </c>
      <c r="I11" s="24">
        <f>SUM(I6:I10)</f>
        <v>0</v>
      </c>
      <c r="J11" s="24">
        <f>SUM(J6:J10)</f>
        <v>0</v>
      </c>
      <c r="K11" s="24">
        <f t="shared" si="0"/>
        <v>0</v>
      </c>
      <c r="Q11" s="20"/>
      <c r="R11" s="31"/>
    </row>
    <row r="12" spans="2:18" ht="13" customHeight="1" x14ac:dyDescent="0.3">
      <c r="B12" s="58"/>
      <c r="C12" s="4"/>
      <c r="D12" s="4"/>
      <c r="E12" s="4"/>
      <c r="F12" s="7"/>
      <c r="G12" s="7"/>
      <c r="H12" s="7"/>
      <c r="I12" s="7"/>
      <c r="J12" s="7"/>
      <c r="K12" s="7"/>
      <c r="Q12" s="21"/>
    </row>
    <row r="13" spans="2:18" ht="17" customHeight="1" x14ac:dyDescent="0.3">
      <c r="B13" s="18" t="s">
        <v>115</v>
      </c>
      <c r="C13" s="18" t="s">
        <v>99</v>
      </c>
      <c r="D13" s="18" t="s">
        <v>240</v>
      </c>
      <c r="E13" s="18" t="s">
        <v>239</v>
      </c>
      <c r="F13" s="5" t="s">
        <v>0</v>
      </c>
      <c r="G13" s="6" t="s">
        <v>1</v>
      </c>
      <c r="H13" s="6" t="s">
        <v>2</v>
      </c>
      <c r="I13" s="6" t="s">
        <v>3</v>
      </c>
      <c r="J13" s="6" t="s">
        <v>4</v>
      </c>
      <c r="K13" s="5" t="s">
        <v>5</v>
      </c>
      <c r="Q13" s="21"/>
      <c r="R13" s="21"/>
    </row>
    <row r="14" spans="2:18" ht="13" customHeight="1" x14ac:dyDescent="0.3">
      <c r="B14" s="162">
        <f>Personnel!B89</f>
        <v>0</v>
      </c>
      <c r="C14" s="162">
        <f>Personnel!B90</f>
        <v>0</v>
      </c>
      <c r="D14" s="379" t="str">
        <f>IF(Personnel!B91="Hours", Personnel!B92, "-")</f>
        <v>-</v>
      </c>
      <c r="E14" s="380" t="str">
        <f>IF(Personnel!B91="Months", Personnel!B92, "-")</f>
        <v>-</v>
      </c>
      <c r="F14" s="7">
        <f>Personnel!B99</f>
        <v>0</v>
      </c>
      <c r="G14" s="7">
        <f>Personnel!C99</f>
        <v>0</v>
      </c>
      <c r="H14" s="7">
        <f>Personnel!D99</f>
        <v>0</v>
      </c>
      <c r="I14" s="7">
        <f>Personnel!E99</f>
        <v>0</v>
      </c>
      <c r="J14" s="7">
        <f>Personnel!F99</f>
        <v>0</v>
      </c>
      <c r="K14" s="7">
        <f t="shared" ref="K14:K19" si="1">SUM(F14:J14)</f>
        <v>0</v>
      </c>
      <c r="Q14" s="21"/>
      <c r="R14" s="21"/>
    </row>
    <row r="15" spans="2:18" ht="13" customHeight="1" x14ac:dyDescent="0.3">
      <c r="B15" s="162">
        <f>Personnel!B101</f>
        <v>0</v>
      </c>
      <c r="C15" s="162">
        <f>Personnel!B102</f>
        <v>0</v>
      </c>
      <c r="D15" s="379" t="str">
        <f>IF(Personnel!B103="Hours", Personnel!B104, "-")</f>
        <v>-</v>
      </c>
      <c r="E15" s="380" t="str">
        <f>IF(Personnel!B103="Months", Personnel!B104, "-")</f>
        <v>-</v>
      </c>
      <c r="F15" s="7">
        <f>Personnel!B111</f>
        <v>0</v>
      </c>
      <c r="G15" s="7">
        <f>Personnel!C111</f>
        <v>0</v>
      </c>
      <c r="H15" s="7">
        <f>Personnel!D111</f>
        <v>0</v>
      </c>
      <c r="I15" s="7">
        <f>Personnel!E111</f>
        <v>0</v>
      </c>
      <c r="J15" s="7">
        <f>Personnel!F111</f>
        <v>0</v>
      </c>
      <c r="K15" s="7">
        <f t="shared" si="1"/>
        <v>0</v>
      </c>
      <c r="Q15" s="21"/>
      <c r="R15" s="21"/>
    </row>
    <row r="16" spans="2:18" ht="13" customHeight="1" x14ac:dyDescent="0.3">
      <c r="B16" s="162">
        <f>Personnel!B113</f>
        <v>0</v>
      </c>
      <c r="C16" s="162">
        <f>Personnel!B114</f>
        <v>0</v>
      </c>
      <c r="D16" s="379" t="str">
        <f>IF(Personnel!B115="Hours", Personnel!B116, "-")</f>
        <v>-</v>
      </c>
      <c r="E16" s="380" t="str">
        <f>IF(Personnel!B115="Months", Personnel!B116, "-")</f>
        <v>-</v>
      </c>
      <c r="F16" s="7">
        <f>Personnel!B123</f>
        <v>0</v>
      </c>
      <c r="G16" s="7">
        <f>Personnel!C123</f>
        <v>0</v>
      </c>
      <c r="H16" s="7">
        <f>Personnel!D123</f>
        <v>0</v>
      </c>
      <c r="I16" s="7">
        <f>Personnel!E123</f>
        <v>0</v>
      </c>
      <c r="J16" s="7">
        <f>Personnel!F123</f>
        <v>0</v>
      </c>
      <c r="K16" s="7">
        <f t="shared" si="1"/>
        <v>0</v>
      </c>
      <c r="Q16" s="21"/>
    </row>
    <row r="17" spans="2:24" ht="13" customHeight="1" x14ac:dyDescent="0.3">
      <c r="B17" s="162">
        <f>Personnel!B125</f>
        <v>0</v>
      </c>
      <c r="C17" s="162">
        <f>Personnel!B126</f>
        <v>0</v>
      </c>
      <c r="D17" s="379" t="str">
        <f>IF(Personnel!B127="Hours", Personnel!B128, "-")</f>
        <v>-</v>
      </c>
      <c r="E17" s="380" t="str">
        <f>IF(Personnel!B127="Months", Personnel!B128, "-")</f>
        <v>-</v>
      </c>
      <c r="F17" s="7">
        <f>Personnel!B135</f>
        <v>0</v>
      </c>
      <c r="G17" s="7">
        <f>Personnel!C135</f>
        <v>0</v>
      </c>
      <c r="H17" s="7">
        <f>Personnel!D135</f>
        <v>0</v>
      </c>
      <c r="I17" s="7">
        <f>Personnel!E135</f>
        <v>0</v>
      </c>
      <c r="J17" s="7">
        <f>Personnel!F135</f>
        <v>0</v>
      </c>
      <c r="K17" s="7">
        <f t="shared" si="1"/>
        <v>0</v>
      </c>
      <c r="Q17" s="21"/>
    </row>
    <row r="18" spans="2:24" ht="13" customHeight="1" x14ac:dyDescent="0.3">
      <c r="B18" s="162">
        <f>Personnel!B137</f>
        <v>0</v>
      </c>
      <c r="C18" s="162">
        <f>Personnel!B138</f>
        <v>0</v>
      </c>
      <c r="D18" s="379" t="str">
        <f>IF(Personnel!B139="Hours", Personnel!B140, "-")</f>
        <v>-</v>
      </c>
      <c r="E18" s="380" t="str">
        <f>IF(Personnel!B139="Months", Personnel!B140, "-")</f>
        <v>-</v>
      </c>
      <c r="F18" s="7">
        <f>Personnel!B147</f>
        <v>0</v>
      </c>
      <c r="G18" s="7">
        <f>Personnel!C147</f>
        <v>0</v>
      </c>
      <c r="H18" s="7">
        <f>Personnel!D147</f>
        <v>0</v>
      </c>
      <c r="I18" s="7">
        <f>Personnel!E147</f>
        <v>0</v>
      </c>
      <c r="J18" s="7">
        <f>Personnel!F147</f>
        <v>0</v>
      </c>
      <c r="K18" s="7">
        <f t="shared" si="1"/>
        <v>0</v>
      </c>
      <c r="Q18" s="21"/>
    </row>
    <row r="19" spans="2:24" ht="13" customHeight="1" x14ac:dyDescent="0.25">
      <c r="B19" s="9" t="s">
        <v>15</v>
      </c>
      <c r="C19" s="9"/>
      <c r="D19" s="9"/>
      <c r="E19" s="9"/>
      <c r="F19" s="24">
        <f>SUM(F14:F18)</f>
        <v>0</v>
      </c>
      <c r="G19" s="24">
        <f>SUM(G14:G18)</f>
        <v>0</v>
      </c>
      <c r="H19" s="24">
        <f>SUM(H14:H18)</f>
        <v>0</v>
      </c>
      <c r="I19" s="24">
        <f>SUM(I14:I18)</f>
        <v>0</v>
      </c>
      <c r="J19" s="24">
        <f>SUM(J14:J18)</f>
        <v>0</v>
      </c>
      <c r="K19" s="24">
        <f t="shared" si="1"/>
        <v>0</v>
      </c>
    </row>
    <row r="20" spans="2:24" ht="13" customHeight="1" x14ac:dyDescent="0.3">
      <c r="B20" s="11"/>
      <c r="C20" s="11"/>
      <c r="D20" s="11"/>
      <c r="E20" s="11"/>
      <c r="F20" s="7"/>
      <c r="G20" s="7"/>
      <c r="H20" s="7"/>
      <c r="I20" s="7"/>
      <c r="J20" s="7"/>
      <c r="K20" s="7"/>
      <c r="P20" s="21"/>
    </row>
    <row r="21" spans="2:24" ht="13" customHeight="1" x14ac:dyDescent="0.3">
      <c r="B21" s="40" t="s">
        <v>23</v>
      </c>
      <c r="C21" s="40" t="s">
        <v>99</v>
      </c>
      <c r="D21" s="40" t="s">
        <v>237</v>
      </c>
      <c r="E21" s="40"/>
      <c r="F21" s="5" t="s">
        <v>0</v>
      </c>
      <c r="G21" s="6" t="s">
        <v>1</v>
      </c>
      <c r="H21" s="6" t="s">
        <v>2</v>
      </c>
      <c r="I21" s="6" t="s">
        <v>3</v>
      </c>
      <c r="J21" s="6" t="s">
        <v>4</v>
      </c>
      <c r="K21" s="5" t="s">
        <v>5</v>
      </c>
      <c r="M21" s="376"/>
      <c r="N21" s="376"/>
      <c r="O21" s="376"/>
      <c r="P21" s="376"/>
      <c r="Q21" s="23"/>
      <c r="R21" s="23"/>
      <c r="T21" s="21"/>
      <c r="U21" s="21"/>
      <c r="V21" s="21"/>
    </row>
    <row r="22" spans="2:24" ht="13" customHeight="1" x14ac:dyDescent="0.3">
      <c r="B22" s="162">
        <f>B6</f>
        <v>0</v>
      </c>
      <c r="C22" s="23">
        <f>Personnel!B4</f>
        <v>0</v>
      </c>
      <c r="D22" s="61">
        <f>Personnel!B10</f>
        <v>0</v>
      </c>
      <c r="E22" s="61"/>
      <c r="F22" s="7">
        <f>F6*Personnel!$B$10</f>
        <v>0</v>
      </c>
      <c r="G22" s="7">
        <f>G6*Personnel!$B$10</f>
        <v>0</v>
      </c>
      <c r="H22" s="7">
        <f>H6*Personnel!$B$10</f>
        <v>0</v>
      </c>
      <c r="I22" s="7">
        <f>I6*Personnel!$B$10</f>
        <v>0</v>
      </c>
      <c r="J22" s="7">
        <f>J6*Personnel!$B$10</f>
        <v>0</v>
      </c>
      <c r="K22" s="7">
        <f t="shared" ref="K22:K32" si="2">SUM(F22:J22)</f>
        <v>0</v>
      </c>
      <c r="M22" s="20"/>
      <c r="N22" s="20"/>
      <c r="O22" s="20"/>
      <c r="P22" s="19"/>
      <c r="Q22" s="23"/>
      <c r="R22" s="23"/>
      <c r="T22" s="21"/>
      <c r="U22" s="21"/>
      <c r="V22" s="21"/>
    </row>
    <row r="23" spans="2:24" ht="13" customHeight="1" x14ac:dyDescent="0.3">
      <c r="B23" s="162">
        <f>B7</f>
        <v>0</v>
      </c>
      <c r="C23" s="23">
        <f>Personnel!B21</f>
        <v>0</v>
      </c>
      <c r="D23" s="61">
        <f>Personnel!B27</f>
        <v>0</v>
      </c>
      <c r="E23" s="61"/>
      <c r="F23" s="7">
        <f>F7*Personnel!$B$27</f>
        <v>0</v>
      </c>
      <c r="G23" s="7">
        <f>G7*Personnel!$B$27</f>
        <v>0</v>
      </c>
      <c r="H23" s="7">
        <f>H7*Personnel!$B$27</f>
        <v>0</v>
      </c>
      <c r="I23" s="7">
        <f>I7*Personnel!$B$27</f>
        <v>0</v>
      </c>
      <c r="J23" s="7">
        <f>J7*Personnel!$B$27</f>
        <v>0</v>
      </c>
      <c r="K23" s="7">
        <f t="shared" si="2"/>
        <v>0</v>
      </c>
      <c r="M23" s="21"/>
      <c r="N23" s="21"/>
      <c r="O23" s="19"/>
      <c r="P23" s="22"/>
      <c r="Q23" s="23"/>
      <c r="R23" s="23"/>
      <c r="T23" s="21"/>
      <c r="U23" s="21"/>
      <c r="V23" s="21"/>
    </row>
    <row r="24" spans="2:24" ht="13" customHeight="1" x14ac:dyDescent="0.25">
      <c r="B24" s="162">
        <f>B8</f>
        <v>0</v>
      </c>
      <c r="C24" s="23">
        <f>Personnel!B38</f>
        <v>0</v>
      </c>
      <c r="D24" s="61">
        <f>Personnel!B44</f>
        <v>0</v>
      </c>
      <c r="E24" s="61"/>
      <c r="F24" s="7">
        <f>F8*Personnel!$B$44</f>
        <v>0</v>
      </c>
      <c r="G24" s="7">
        <f>G8*Personnel!$B$44</f>
        <v>0</v>
      </c>
      <c r="H24" s="7">
        <f>H8*Personnel!$B$44</f>
        <v>0</v>
      </c>
      <c r="I24" s="7">
        <f>I8*Personnel!$B$44</f>
        <v>0</v>
      </c>
      <c r="J24" s="7">
        <f>J8*Personnel!$B$44</f>
        <v>0</v>
      </c>
      <c r="K24" s="7">
        <f t="shared" si="2"/>
        <v>0</v>
      </c>
      <c r="M24" s="37"/>
      <c r="O24" s="22"/>
      <c r="P24" s="22"/>
    </row>
    <row r="25" spans="2:24" ht="13" customHeight="1" x14ac:dyDescent="0.3">
      <c r="B25" s="162">
        <f>B9</f>
        <v>0</v>
      </c>
      <c r="C25" s="23">
        <f>Personnel!B55</f>
        <v>0</v>
      </c>
      <c r="D25" s="61">
        <f>Personnel!B61</f>
        <v>0</v>
      </c>
      <c r="E25" s="61"/>
      <c r="F25" s="7">
        <f>F9*Personnel!$B$61</f>
        <v>0</v>
      </c>
      <c r="G25" s="7">
        <f>G9*Personnel!$B$61</f>
        <v>0</v>
      </c>
      <c r="H25" s="7">
        <f>H9*Personnel!$B$61</f>
        <v>0</v>
      </c>
      <c r="I25" s="7">
        <f>I9*Personnel!$B$61</f>
        <v>0</v>
      </c>
      <c r="J25" s="7">
        <f>J9*Personnel!$B$61</f>
        <v>0</v>
      </c>
      <c r="K25" s="7">
        <f t="shared" si="2"/>
        <v>0</v>
      </c>
      <c r="M25" s="21"/>
      <c r="N25" s="21"/>
      <c r="O25" s="19"/>
      <c r="P25" s="19"/>
      <c r="T25" s="35"/>
      <c r="U25" s="35"/>
      <c r="V25" s="35"/>
    </row>
    <row r="26" spans="2:24" ht="13" customHeight="1" x14ac:dyDescent="0.3">
      <c r="B26" s="162">
        <f>B10</f>
        <v>0</v>
      </c>
      <c r="C26" s="23">
        <f>Personnel!B72</f>
        <v>0</v>
      </c>
      <c r="D26" s="61">
        <f>Personnel!B78</f>
        <v>0</v>
      </c>
      <c r="E26" s="61"/>
      <c r="F26" s="7">
        <f>F10*Personnel!$B$78</f>
        <v>0</v>
      </c>
      <c r="G26" s="7">
        <f>G10*Personnel!$B$78</f>
        <v>0</v>
      </c>
      <c r="H26" s="7">
        <f>H10*Personnel!$B$78</f>
        <v>0</v>
      </c>
      <c r="I26" s="7">
        <f>I10*Personnel!$B$78</f>
        <v>0</v>
      </c>
      <c r="J26" s="7">
        <f>J10*Personnel!$B$78</f>
        <v>0</v>
      </c>
      <c r="K26" s="7">
        <f t="shared" si="2"/>
        <v>0</v>
      </c>
      <c r="M26" s="37"/>
      <c r="O26" s="22"/>
      <c r="P26" s="22"/>
      <c r="T26" s="35"/>
      <c r="U26" s="35"/>
      <c r="V26" s="35"/>
    </row>
    <row r="27" spans="2:24" ht="13" customHeight="1" x14ac:dyDescent="0.3">
      <c r="B27" s="162">
        <f>B14</f>
        <v>0</v>
      </c>
      <c r="C27" s="23">
        <f>Personnel!B90</f>
        <v>0</v>
      </c>
      <c r="D27" s="61">
        <f>Personnel!B94</f>
        <v>0</v>
      </c>
      <c r="E27" s="61"/>
      <c r="F27" s="7">
        <f>F14*Personnel!$B$94</f>
        <v>0</v>
      </c>
      <c r="G27" s="7">
        <f>G14*Personnel!$B$94</f>
        <v>0</v>
      </c>
      <c r="H27" s="7">
        <f>H14*Personnel!$B$94</f>
        <v>0</v>
      </c>
      <c r="I27" s="7">
        <f>I14*Personnel!$B$94</f>
        <v>0</v>
      </c>
      <c r="J27" s="7">
        <f>J14*Personnel!$B$94</f>
        <v>0</v>
      </c>
      <c r="K27" s="7">
        <f t="shared" si="2"/>
        <v>0</v>
      </c>
      <c r="M27" s="21"/>
      <c r="N27" s="21"/>
      <c r="O27" s="19"/>
      <c r="P27" s="22"/>
    </row>
    <row r="28" spans="2:24" ht="13" customHeight="1" x14ac:dyDescent="0.3">
      <c r="B28" s="162">
        <f>B15</f>
        <v>0</v>
      </c>
      <c r="C28" s="23">
        <f>Personnel!B102</f>
        <v>0</v>
      </c>
      <c r="D28" s="61">
        <f>Personnel!B106</f>
        <v>0</v>
      </c>
      <c r="E28" s="61"/>
      <c r="F28" s="7">
        <f>F15*Personnel!$B$106</f>
        <v>0</v>
      </c>
      <c r="G28" s="7">
        <f>G15*Personnel!$B$106</f>
        <v>0</v>
      </c>
      <c r="H28" s="7">
        <f>H15*Personnel!$B$106</f>
        <v>0</v>
      </c>
      <c r="I28" s="7">
        <f>I15*Personnel!$B$106</f>
        <v>0</v>
      </c>
      <c r="J28" s="7">
        <f>J15*Personnel!$B$106</f>
        <v>0</v>
      </c>
      <c r="K28" s="7">
        <f t="shared" si="2"/>
        <v>0</v>
      </c>
      <c r="M28" s="37"/>
      <c r="O28" s="22"/>
      <c r="P28" s="19"/>
    </row>
    <row r="29" spans="2:24" ht="13" customHeight="1" x14ac:dyDescent="0.3">
      <c r="B29" s="162">
        <f>B16</f>
        <v>0</v>
      </c>
      <c r="C29" s="23">
        <f>Personnel!B114</f>
        <v>0</v>
      </c>
      <c r="D29" s="61">
        <f>Personnel!B118</f>
        <v>0</v>
      </c>
      <c r="E29" s="61"/>
      <c r="F29" s="7">
        <f>F16*Personnel!$B$118</f>
        <v>0</v>
      </c>
      <c r="G29" s="7">
        <f>G16*Personnel!$B$118</f>
        <v>0</v>
      </c>
      <c r="H29" s="7">
        <f>H16*Personnel!$B$118</f>
        <v>0</v>
      </c>
      <c r="I29" s="7">
        <f>I16*Personnel!$B$118</f>
        <v>0</v>
      </c>
      <c r="J29" s="7">
        <f>J16*Personnel!$B$118</f>
        <v>0</v>
      </c>
      <c r="K29" s="7">
        <f t="shared" si="2"/>
        <v>0</v>
      </c>
      <c r="M29" s="21"/>
      <c r="N29" s="21"/>
      <c r="O29" s="19"/>
      <c r="P29" s="22"/>
      <c r="T29" s="29"/>
      <c r="U29" s="29"/>
      <c r="V29" s="21"/>
      <c r="W29" s="21"/>
      <c r="X29" s="21"/>
    </row>
    <row r="30" spans="2:24" ht="13" customHeight="1" x14ac:dyDescent="0.3">
      <c r="B30" s="162">
        <f>B17</f>
        <v>0</v>
      </c>
      <c r="C30" s="23">
        <f>Personnel!B126</f>
        <v>0</v>
      </c>
      <c r="D30" s="61">
        <f>Personnel!B130</f>
        <v>0</v>
      </c>
      <c r="E30" s="61"/>
      <c r="F30" s="7">
        <f>F17*Personnel!$B$130</f>
        <v>0</v>
      </c>
      <c r="G30" s="7">
        <f>G17*Personnel!$B$130</f>
        <v>0</v>
      </c>
      <c r="H30" s="7">
        <f>H17*Personnel!$B$130</f>
        <v>0</v>
      </c>
      <c r="I30" s="7">
        <f>I17*Personnel!$B$130</f>
        <v>0</v>
      </c>
      <c r="J30" s="7">
        <f>J17*Personnel!$B$130</f>
        <v>0</v>
      </c>
      <c r="K30" s="7">
        <f t="shared" si="2"/>
        <v>0</v>
      </c>
      <c r="M30" s="37"/>
      <c r="P30" s="22"/>
      <c r="T30" s="29"/>
      <c r="U30" s="30"/>
      <c r="X30" s="31"/>
    </row>
    <row r="31" spans="2:24" ht="13" customHeight="1" x14ac:dyDescent="0.3">
      <c r="B31" s="162">
        <f>B18</f>
        <v>0</v>
      </c>
      <c r="C31" s="162">
        <f>Personnel!B138</f>
        <v>0</v>
      </c>
      <c r="D31" s="377">
        <f>Personnel!B142</f>
        <v>0</v>
      </c>
      <c r="E31" s="377"/>
      <c r="F31" s="7">
        <f>F18*Personnel!$B$142</f>
        <v>0</v>
      </c>
      <c r="G31" s="7">
        <f>G18*Personnel!$B$142</f>
        <v>0</v>
      </c>
      <c r="H31" s="7">
        <f>H18*Personnel!$B$142</f>
        <v>0</v>
      </c>
      <c r="I31" s="7">
        <f>I18*Personnel!$B$142</f>
        <v>0</v>
      </c>
      <c r="J31" s="7">
        <f>J18*Personnel!$B$142</f>
        <v>0</v>
      </c>
      <c r="K31" s="7">
        <f t="shared" si="2"/>
        <v>0</v>
      </c>
      <c r="M31" s="21"/>
      <c r="N31" s="21"/>
      <c r="O31" s="21"/>
      <c r="P31" s="19"/>
      <c r="T31" s="32"/>
      <c r="U31" s="30"/>
      <c r="X31" s="31"/>
    </row>
    <row r="32" spans="2:24" ht="13" customHeight="1" x14ac:dyDescent="0.35">
      <c r="B32" s="9" t="s">
        <v>25</v>
      </c>
      <c r="C32" s="9"/>
      <c r="D32" s="9"/>
      <c r="E32" s="9"/>
      <c r="F32" s="24">
        <f>SUM(F22:F31)</f>
        <v>0</v>
      </c>
      <c r="G32" s="24">
        <f>SUM(G22:G31)</f>
        <v>0</v>
      </c>
      <c r="H32" s="24">
        <f>SUM(H22:H31)</f>
        <v>0</v>
      </c>
      <c r="I32" s="24">
        <f>SUM(I22:I31)</f>
        <v>0</v>
      </c>
      <c r="J32" s="24">
        <f>SUM(J22:J31)</f>
        <v>0</v>
      </c>
      <c r="K32" s="24">
        <f t="shared" si="2"/>
        <v>0</v>
      </c>
      <c r="M32" s="37"/>
      <c r="T32" s="33"/>
      <c r="U32" s="34"/>
      <c r="X32" s="31"/>
    </row>
    <row r="33" spans="2:21" ht="13" customHeight="1" x14ac:dyDescent="0.35">
      <c r="B33" s="9" t="s">
        <v>26</v>
      </c>
      <c r="C33" s="9"/>
      <c r="D33" s="9"/>
      <c r="E33" s="9"/>
      <c r="F33" s="24">
        <f t="shared" ref="F33:K33" si="3">SUM(F11+F19+F32)</f>
        <v>0</v>
      </c>
      <c r="G33" s="24">
        <f t="shared" si="3"/>
        <v>0</v>
      </c>
      <c r="H33" s="24">
        <f t="shared" si="3"/>
        <v>0</v>
      </c>
      <c r="I33" s="24">
        <f t="shared" si="3"/>
        <v>0</v>
      </c>
      <c r="J33" s="24">
        <f t="shared" si="3"/>
        <v>0</v>
      </c>
      <c r="K33" s="24">
        <f t="shared" si="3"/>
        <v>0</v>
      </c>
      <c r="T33" s="33"/>
      <c r="U33" s="34"/>
    </row>
    <row r="34" spans="2:21" ht="13" customHeight="1" x14ac:dyDescent="0.25">
      <c r="B34" s="420"/>
      <c r="C34" s="420"/>
      <c r="D34" s="420"/>
      <c r="E34" s="420"/>
      <c r="F34" s="420"/>
      <c r="G34" s="420"/>
      <c r="H34" s="420"/>
      <c r="I34" s="420"/>
      <c r="J34" s="420"/>
      <c r="K34" s="420"/>
    </row>
    <row r="35" spans="2:21" ht="15" customHeight="1" x14ac:dyDescent="0.3">
      <c r="B35" s="18" t="s">
        <v>57</v>
      </c>
      <c r="C35" s="18"/>
      <c r="D35" s="18"/>
      <c r="E35" s="18"/>
      <c r="F35" s="5" t="s">
        <v>0</v>
      </c>
      <c r="G35" s="6" t="s">
        <v>1</v>
      </c>
      <c r="H35" s="6" t="s">
        <v>2</v>
      </c>
      <c r="I35" s="6" t="s">
        <v>3</v>
      </c>
      <c r="J35" s="6" t="s">
        <v>4</v>
      </c>
      <c r="K35" s="5" t="s">
        <v>5</v>
      </c>
    </row>
    <row r="36" spans="2:21" ht="13" customHeight="1" x14ac:dyDescent="0.25">
      <c r="B36" s="162">
        <f>Travel!B3</f>
        <v>0</v>
      </c>
      <c r="C36" s="4"/>
      <c r="D36" s="4"/>
      <c r="E36" s="4"/>
      <c r="F36" s="7">
        <f>Travel!B25*Travel!B5</f>
        <v>0</v>
      </c>
      <c r="G36" s="7">
        <f>Travel!C25*Travel!C5</f>
        <v>0</v>
      </c>
      <c r="H36" s="7">
        <f>Travel!D25*Travel!D5</f>
        <v>0</v>
      </c>
      <c r="I36" s="7">
        <f>Travel!E25*Travel!E5</f>
        <v>0</v>
      </c>
      <c r="J36" s="7">
        <f>Travel!F25*Travel!F5</f>
        <v>0</v>
      </c>
      <c r="K36" s="7">
        <f t="shared" ref="K36:K41" si="4">SUM(F36:J36)</f>
        <v>0</v>
      </c>
    </row>
    <row r="37" spans="2:21" ht="13" customHeight="1" x14ac:dyDescent="0.25">
      <c r="B37" s="162">
        <f>Travel!B27</f>
        <v>0</v>
      </c>
      <c r="C37" s="4"/>
      <c r="D37" s="4"/>
      <c r="E37" s="4"/>
      <c r="F37" s="7">
        <f>Travel!B49*Travel!B29</f>
        <v>0</v>
      </c>
      <c r="G37" s="7">
        <f>Travel!C49*Travel!C29</f>
        <v>0</v>
      </c>
      <c r="H37" s="7">
        <f>Travel!D49*Travel!D29</f>
        <v>0</v>
      </c>
      <c r="I37" s="7">
        <f>Travel!E49*Travel!E29</f>
        <v>0</v>
      </c>
      <c r="J37" s="7">
        <f>Travel!F49*Travel!F29</f>
        <v>0</v>
      </c>
      <c r="K37" s="7">
        <f t="shared" si="4"/>
        <v>0</v>
      </c>
    </row>
    <row r="38" spans="2:21" ht="13" customHeight="1" x14ac:dyDescent="0.25">
      <c r="B38" s="162">
        <f>Travel!B51</f>
        <v>0</v>
      </c>
      <c r="C38" s="4"/>
      <c r="D38" s="4"/>
      <c r="E38" s="4"/>
      <c r="F38" s="7">
        <f>Travel!B73*Travel!B53</f>
        <v>0</v>
      </c>
      <c r="G38" s="7">
        <f>Travel!C73*Travel!C53</f>
        <v>0</v>
      </c>
      <c r="H38" s="7">
        <f>Travel!D73*Travel!D53</f>
        <v>0</v>
      </c>
      <c r="I38" s="7">
        <f>Travel!E73*Travel!E53</f>
        <v>0</v>
      </c>
      <c r="J38" s="7">
        <f>Travel!F73*Travel!F53</f>
        <v>0</v>
      </c>
      <c r="K38" s="7">
        <f t="shared" si="4"/>
        <v>0</v>
      </c>
    </row>
    <row r="39" spans="2:21" ht="13" customHeight="1" x14ac:dyDescent="0.25">
      <c r="B39" s="162">
        <f>Travel!B75</f>
        <v>0</v>
      </c>
      <c r="C39" s="4"/>
      <c r="D39" s="4"/>
      <c r="E39" s="4"/>
      <c r="F39" s="7">
        <f>Travel!B97*Travel!B77</f>
        <v>0</v>
      </c>
      <c r="G39" s="7">
        <f>Travel!C97*Travel!C77</f>
        <v>0</v>
      </c>
      <c r="H39" s="7">
        <f>Travel!D97*Travel!D77</f>
        <v>0</v>
      </c>
      <c r="I39" s="7">
        <f>Travel!E97*Travel!E77</f>
        <v>0</v>
      </c>
      <c r="J39" s="7">
        <f>Travel!F97*Travel!F77</f>
        <v>0</v>
      </c>
      <c r="K39" s="7">
        <f t="shared" si="4"/>
        <v>0</v>
      </c>
    </row>
    <row r="40" spans="2:21" ht="13" customHeight="1" x14ac:dyDescent="0.25">
      <c r="B40" s="162">
        <f>Travel!B99</f>
        <v>0</v>
      </c>
      <c r="C40" s="4"/>
      <c r="D40" s="4"/>
      <c r="E40" s="4"/>
      <c r="F40" s="7">
        <f>Travel!B121*Travel!B101</f>
        <v>0</v>
      </c>
      <c r="G40" s="7">
        <f>Travel!C121*Travel!C101</f>
        <v>0</v>
      </c>
      <c r="H40" s="7">
        <f>Travel!D121*Travel!D101</f>
        <v>0</v>
      </c>
      <c r="I40" s="7">
        <f>Travel!E121*Travel!E101</f>
        <v>0</v>
      </c>
      <c r="J40" s="7">
        <f>Travel!F121*Travel!F101</f>
        <v>0</v>
      </c>
      <c r="K40" s="7">
        <f t="shared" si="4"/>
        <v>0</v>
      </c>
    </row>
    <row r="41" spans="2:21" ht="13" customHeight="1" x14ac:dyDescent="0.25">
      <c r="B41" s="9" t="s">
        <v>8</v>
      </c>
      <c r="C41" s="9"/>
      <c r="D41" s="9"/>
      <c r="E41" s="9"/>
      <c r="F41" s="24">
        <f>SUM(F36:F40)</f>
        <v>0</v>
      </c>
      <c r="G41" s="24">
        <f>SUM(G36:G40)</f>
        <v>0</v>
      </c>
      <c r="H41" s="24">
        <f>SUM(H36:H40)</f>
        <v>0</v>
      </c>
      <c r="I41" s="24">
        <f>SUM(I36:I40)</f>
        <v>0</v>
      </c>
      <c r="J41" s="24">
        <f>SUM(J36:J40)</f>
        <v>0</v>
      </c>
      <c r="K41" s="24">
        <f t="shared" si="4"/>
        <v>0</v>
      </c>
    </row>
    <row r="42" spans="2:21" ht="13" customHeight="1" x14ac:dyDescent="0.3">
      <c r="B42" s="11"/>
      <c r="C42" s="4"/>
      <c r="D42" s="4"/>
      <c r="E42" s="4"/>
      <c r="F42" s="7"/>
      <c r="G42" s="7"/>
      <c r="H42" s="7"/>
      <c r="I42" s="7"/>
      <c r="J42" s="7"/>
      <c r="K42" s="7"/>
    </row>
    <row r="43" spans="2:21" ht="14" customHeight="1" x14ac:dyDescent="0.3">
      <c r="B43" s="18" t="s">
        <v>69</v>
      </c>
      <c r="C43" s="18" t="s">
        <v>242</v>
      </c>
      <c r="D43" s="18"/>
      <c r="E43" s="18"/>
      <c r="F43" s="5" t="s">
        <v>0</v>
      </c>
      <c r="G43" s="6" t="s">
        <v>1</v>
      </c>
      <c r="H43" s="6" t="s">
        <v>2</v>
      </c>
      <c r="I43" s="6" t="s">
        <v>3</v>
      </c>
      <c r="J43" s="6" t="s">
        <v>4</v>
      </c>
      <c r="K43" s="5" t="s">
        <v>5</v>
      </c>
    </row>
    <row r="44" spans="2:21" ht="13" customHeight="1" x14ac:dyDescent="0.3">
      <c r="B44" s="111" t="s">
        <v>136</v>
      </c>
      <c r="C44" s="200"/>
      <c r="D44" s="4"/>
      <c r="E44" s="4"/>
      <c r="F44" s="7"/>
      <c r="G44" s="7"/>
      <c r="H44" s="7"/>
      <c r="I44" s="7"/>
      <c r="J44" s="7"/>
      <c r="K44" s="7"/>
    </row>
    <row r="45" spans="2:21" ht="13" customHeight="1" x14ac:dyDescent="0.25">
      <c r="B45" s="162">
        <f>'Other Direct Costs'!B4</f>
        <v>0</v>
      </c>
      <c r="C45" s="200">
        <f>'Other Direct Costs'!B5</f>
        <v>0</v>
      </c>
      <c r="D45" s="4"/>
      <c r="E45" s="4"/>
      <c r="F45" s="7">
        <f>'Other Direct Costs'!C7</f>
        <v>0</v>
      </c>
      <c r="G45" s="7">
        <f>'Other Direct Costs'!D7</f>
        <v>0</v>
      </c>
      <c r="H45" s="7">
        <f>'Other Direct Costs'!E7</f>
        <v>0</v>
      </c>
      <c r="I45" s="7">
        <f>'Other Direct Costs'!F7</f>
        <v>0</v>
      </c>
      <c r="J45" s="7">
        <f>'Other Direct Costs'!G7</f>
        <v>0</v>
      </c>
      <c r="K45" s="7">
        <f>SUM(F45:J45)</f>
        <v>0</v>
      </c>
    </row>
    <row r="46" spans="2:21" ht="13" customHeight="1" x14ac:dyDescent="0.25">
      <c r="B46" s="162">
        <f>'Other Direct Costs'!B8</f>
        <v>0</v>
      </c>
      <c r="C46" s="200">
        <f>'Other Direct Costs'!B9</f>
        <v>0</v>
      </c>
      <c r="D46" s="4"/>
      <c r="E46" s="4"/>
      <c r="F46" s="7">
        <f>'Other Direct Costs'!C11</f>
        <v>0</v>
      </c>
      <c r="G46" s="7">
        <f>'Other Direct Costs'!D11</f>
        <v>0</v>
      </c>
      <c r="H46" s="7">
        <f>'Other Direct Costs'!E11</f>
        <v>0</v>
      </c>
      <c r="I46" s="7">
        <f>'Other Direct Costs'!F11</f>
        <v>0</v>
      </c>
      <c r="J46" s="7">
        <f>'Other Direct Costs'!G11</f>
        <v>0</v>
      </c>
      <c r="K46" s="7">
        <f>SUM(F46:J46)</f>
        <v>0</v>
      </c>
    </row>
    <row r="47" spans="2:21" ht="13" customHeight="1" x14ac:dyDescent="0.25">
      <c r="B47" s="162">
        <f>'Other Direct Costs'!B12</f>
        <v>0</v>
      </c>
      <c r="C47" s="200">
        <f>'Other Direct Costs'!B13</f>
        <v>0</v>
      </c>
      <c r="D47" s="4"/>
      <c r="E47" s="4"/>
      <c r="F47" s="7">
        <f>'Other Direct Costs'!C15</f>
        <v>0</v>
      </c>
      <c r="G47" s="7">
        <f>'Other Direct Costs'!D15</f>
        <v>0</v>
      </c>
      <c r="H47" s="7">
        <f>'Other Direct Costs'!E15</f>
        <v>0</v>
      </c>
      <c r="I47" s="7">
        <f>'Other Direct Costs'!F15</f>
        <v>0</v>
      </c>
      <c r="J47" s="7">
        <f>'Other Direct Costs'!G15</f>
        <v>0</v>
      </c>
      <c r="K47" s="7">
        <f>SUM(F47:J47)</f>
        <v>0</v>
      </c>
    </row>
    <row r="48" spans="2:21" ht="13" customHeight="1" x14ac:dyDescent="0.25">
      <c r="B48" s="162">
        <f>'Other Direct Costs'!B16</f>
        <v>0</v>
      </c>
      <c r="C48" s="200">
        <f>'Other Direct Costs'!B17</f>
        <v>0</v>
      </c>
      <c r="D48" s="4"/>
      <c r="E48" s="4"/>
      <c r="F48" s="7">
        <f>'Other Direct Costs'!C19</f>
        <v>0</v>
      </c>
      <c r="G48" s="7">
        <f>'Other Direct Costs'!D19</f>
        <v>0</v>
      </c>
      <c r="H48" s="7">
        <f>'Other Direct Costs'!E19</f>
        <v>0</v>
      </c>
      <c r="I48" s="7">
        <f>'Other Direct Costs'!F19</f>
        <v>0</v>
      </c>
      <c r="J48" s="7">
        <f>'Other Direct Costs'!G19</f>
        <v>0</v>
      </c>
      <c r="K48" s="7">
        <f>SUM(F48:J48)</f>
        <v>0</v>
      </c>
    </row>
    <row r="49" spans="2:11" ht="13" customHeight="1" x14ac:dyDescent="0.25">
      <c r="B49" s="162">
        <f>'Other Direct Costs'!B20</f>
        <v>0</v>
      </c>
      <c r="C49" s="200">
        <f>'Other Direct Costs'!B21</f>
        <v>0</v>
      </c>
      <c r="D49" s="4"/>
      <c r="E49" s="4"/>
      <c r="F49" s="7">
        <f>'Other Direct Costs'!C23</f>
        <v>0</v>
      </c>
      <c r="G49" s="7">
        <f>'Other Direct Costs'!D23</f>
        <v>0</v>
      </c>
      <c r="H49" s="7">
        <f>'Other Direct Costs'!E23</f>
        <v>0</v>
      </c>
      <c r="I49" s="7">
        <f>'Other Direct Costs'!F23</f>
        <v>0</v>
      </c>
      <c r="J49" s="7">
        <f>'Other Direct Costs'!G23</f>
        <v>0</v>
      </c>
      <c r="K49" s="7">
        <f>SUM(F49:J49)</f>
        <v>0</v>
      </c>
    </row>
    <row r="50" spans="2:11" ht="13" customHeight="1" x14ac:dyDescent="0.3">
      <c r="B50" s="111" t="s">
        <v>47</v>
      </c>
      <c r="C50" s="200"/>
      <c r="D50" s="4"/>
      <c r="E50" s="4"/>
      <c r="F50" s="7"/>
      <c r="G50" s="7"/>
      <c r="H50" s="7"/>
      <c r="I50" s="7"/>
      <c r="J50" s="7"/>
      <c r="K50" s="7"/>
    </row>
    <row r="51" spans="2:11" ht="13" customHeight="1" x14ac:dyDescent="0.25">
      <c r="B51" s="162" t="str">
        <f>'Other Direct Costs'!B26</f>
        <v>Publication Costs</v>
      </c>
      <c r="C51" s="200">
        <f>'Other Direct Costs'!B27</f>
        <v>0</v>
      </c>
      <c r="D51" s="4"/>
      <c r="E51" s="4"/>
      <c r="F51" s="7">
        <f>'Other Direct Costs'!C29</f>
        <v>0</v>
      </c>
      <c r="G51" s="7">
        <f>'Other Direct Costs'!D29</f>
        <v>0</v>
      </c>
      <c r="H51" s="7">
        <f>'Other Direct Costs'!E29</f>
        <v>0</v>
      </c>
      <c r="I51" s="7">
        <f>'Other Direct Costs'!F29</f>
        <v>0</v>
      </c>
      <c r="J51" s="7">
        <f>'Other Direct Costs'!G29</f>
        <v>0</v>
      </c>
      <c r="K51" s="7">
        <f>SUM(F51:J51)</f>
        <v>0</v>
      </c>
    </row>
    <row r="52" spans="2:11" ht="13" customHeight="1" x14ac:dyDescent="0.25">
      <c r="B52" s="162">
        <f>'Other Direct Costs'!B30</f>
        <v>0</v>
      </c>
      <c r="C52" s="200">
        <f>'Other Direct Costs'!B31</f>
        <v>0</v>
      </c>
      <c r="D52" s="4"/>
      <c r="E52" s="4"/>
      <c r="F52" s="7">
        <f>'Other Direct Costs'!C33</f>
        <v>0</v>
      </c>
      <c r="G52" s="7">
        <f>'Other Direct Costs'!D33</f>
        <v>0</v>
      </c>
      <c r="H52" s="7">
        <f>'Other Direct Costs'!E33</f>
        <v>0</v>
      </c>
      <c r="I52" s="7">
        <f>'Other Direct Costs'!F33</f>
        <v>0</v>
      </c>
      <c r="J52" s="7">
        <f>'Other Direct Costs'!G33</f>
        <v>0</v>
      </c>
      <c r="K52" s="7">
        <f>SUM(F52:J52)</f>
        <v>0</v>
      </c>
    </row>
    <row r="53" spans="2:11" ht="13" customHeight="1" x14ac:dyDescent="0.25">
      <c r="B53" s="162">
        <f>'Other Direct Costs'!B34</f>
        <v>0</v>
      </c>
      <c r="C53" s="200">
        <f>'Other Direct Costs'!B35</f>
        <v>0</v>
      </c>
      <c r="D53" s="4"/>
      <c r="E53" s="4"/>
      <c r="F53" s="7">
        <f>'Other Direct Costs'!C37</f>
        <v>0</v>
      </c>
      <c r="G53" s="7">
        <f>'Other Direct Costs'!D37</f>
        <v>0</v>
      </c>
      <c r="H53" s="7">
        <f>'Other Direct Costs'!E37</f>
        <v>0</v>
      </c>
      <c r="I53" s="7">
        <f>'Other Direct Costs'!F37</f>
        <v>0</v>
      </c>
      <c r="J53" s="7">
        <f>'Other Direct Costs'!G37</f>
        <v>0</v>
      </c>
      <c r="K53" s="7">
        <f>SUM(F53:J53)</f>
        <v>0</v>
      </c>
    </row>
    <row r="54" spans="2:11" ht="13" customHeight="1" x14ac:dyDescent="0.25">
      <c r="B54" s="162">
        <f>'Other Direct Costs'!B38</f>
        <v>0</v>
      </c>
      <c r="C54" s="200">
        <f>'Other Direct Costs'!B39</f>
        <v>0</v>
      </c>
      <c r="D54" s="4"/>
      <c r="E54" s="4"/>
      <c r="F54" s="7">
        <f>'Other Direct Costs'!C41</f>
        <v>0</v>
      </c>
      <c r="G54" s="7">
        <f>'Other Direct Costs'!D41</f>
        <v>0</v>
      </c>
      <c r="H54" s="7">
        <f>'Other Direct Costs'!E41</f>
        <v>0</v>
      </c>
      <c r="I54" s="7">
        <f>'Other Direct Costs'!F41</f>
        <v>0</v>
      </c>
      <c r="J54" s="7">
        <f>'Other Direct Costs'!G41</f>
        <v>0</v>
      </c>
      <c r="K54" s="7">
        <f>SUM(F54:J54)</f>
        <v>0</v>
      </c>
    </row>
    <row r="55" spans="2:11" ht="13" customHeight="1" x14ac:dyDescent="0.25">
      <c r="B55" s="162">
        <f>'Other Direct Costs'!B42</f>
        <v>0</v>
      </c>
      <c r="C55" s="200">
        <f>'Other Direct Costs'!B43</f>
        <v>0</v>
      </c>
      <c r="D55" s="4"/>
      <c r="E55" s="4"/>
      <c r="F55" s="7">
        <f>'Other Direct Costs'!C45</f>
        <v>0</v>
      </c>
      <c r="G55" s="7">
        <f>'Other Direct Costs'!D45</f>
        <v>0</v>
      </c>
      <c r="H55" s="7">
        <f>'Other Direct Costs'!E45</f>
        <v>0</v>
      </c>
      <c r="I55" s="7">
        <f>'Other Direct Costs'!F45</f>
        <v>0</v>
      </c>
      <c r="J55" s="7">
        <f>'Other Direct Costs'!G45</f>
        <v>0</v>
      </c>
      <c r="K55" s="7">
        <f>SUM(F55:J55)</f>
        <v>0</v>
      </c>
    </row>
    <row r="56" spans="2:11" ht="13" customHeight="1" x14ac:dyDescent="0.3">
      <c r="B56" s="111" t="s">
        <v>48</v>
      </c>
      <c r="C56" s="200"/>
      <c r="D56" s="4"/>
      <c r="E56" s="4"/>
      <c r="F56" s="7"/>
      <c r="G56" s="7"/>
      <c r="H56" s="7"/>
      <c r="I56" s="7"/>
      <c r="J56" s="7"/>
      <c r="K56" s="7"/>
    </row>
    <row r="57" spans="2:11" ht="13" customHeight="1" x14ac:dyDescent="0.25">
      <c r="B57" s="162">
        <f>'Other Direct Costs'!B48</f>
        <v>0</v>
      </c>
      <c r="C57" s="200">
        <f>'Other Direct Costs'!B49</f>
        <v>0</v>
      </c>
      <c r="D57" s="4"/>
      <c r="E57" s="4"/>
      <c r="F57" s="7">
        <f>'Other Direct Costs'!C51</f>
        <v>0</v>
      </c>
      <c r="G57" s="7">
        <f>'Other Direct Costs'!D51</f>
        <v>0</v>
      </c>
      <c r="H57" s="7">
        <f>'Other Direct Costs'!E51</f>
        <v>0</v>
      </c>
      <c r="I57" s="7">
        <f>'Other Direct Costs'!F51</f>
        <v>0</v>
      </c>
      <c r="J57" s="7">
        <f>'Other Direct Costs'!G51</f>
        <v>0</v>
      </c>
      <c r="K57" s="7">
        <f t="shared" ref="K57:K63" si="5">SUM(F57:J57)</f>
        <v>0</v>
      </c>
    </row>
    <row r="58" spans="2:11" ht="13" customHeight="1" x14ac:dyDescent="0.25">
      <c r="B58" s="162">
        <f>'Other Direct Costs'!B52</f>
        <v>0</v>
      </c>
      <c r="C58" s="200">
        <f>'Other Direct Costs'!B53</f>
        <v>0</v>
      </c>
      <c r="D58" s="4"/>
      <c r="E58" s="4"/>
      <c r="F58" s="7">
        <f>'Other Direct Costs'!C55</f>
        <v>0</v>
      </c>
      <c r="G58" s="7">
        <f>'Other Direct Costs'!D55</f>
        <v>0</v>
      </c>
      <c r="H58" s="7">
        <f>'Other Direct Costs'!E55</f>
        <v>0</v>
      </c>
      <c r="I58" s="7">
        <f>'Other Direct Costs'!F55</f>
        <v>0</v>
      </c>
      <c r="J58" s="7">
        <f>'Other Direct Costs'!G55</f>
        <v>0</v>
      </c>
      <c r="K58" s="7">
        <f t="shared" si="5"/>
        <v>0</v>
      </c>
    </row>
    <row r="59" spans="2:11" ht="13" customHeight="1" x14ac:dyDescent="0.25">
      <c r="B59" s="162">
        <f>'Other Direct Costs'!B56</f>
        <v>0</v>
      </c>
      <c r="C59" s="200">
        <f>'Other Direct Costs'!B57</f>
        <v>0</v>
      </c>
      <c r="D59" s="4"/>
      <c r="E59" s="4"/>
      <c r="F59" s="7">
        <f>'Other Direct Costs'!C59</f>
        <v>0</v>
      </c>
      <c r="G59" s="7">
        <f>'Other Direct Costs'!D59</f>
        <v>0</v>
      </c>
      <c r="H59" s="7">
        <f>'Other Direct Costs'!E59</f>
        <v>0</v>
      </c>
      <c r="I59" s="7">
        <f>'Other Direct Costs'!F59</f>
        <v>0</v>
      </c>
      <c r="J59" s="7">
        <f>'Other Direct Costs'!G59</f>
        <v>0</v>
      </c>
      <c r="K59" s="7">
        <f t="shared" si="5"/>
        <v>0</v>
      </c>
    </row>
    <row r="60" spans="2:11" ht="13" customHeight="1" x14ac:dyDescent="0.25">
      <c r="B60" s="162">
        <f>'Other Direct Costs'!B60</f>
        <v>0</v>
      </c>
      <c r="C60" s="200">
        <f>'Other Direct Costs'!B61</f>
        <v>0</v>
      </c>
      <c r="D60" s="4"/>
      <c r="E60" s="4"/>
      <c r="F60" s="7">
        <f>'Other Direct Costs'!C63</f>
        <v>0</v>
      </c>
      <c r="G60" s="7">
        <f>'Other Direct Costs'!D63</f>
        <v>0</v>
      </c>
      <c r="H60" s="7">
        <f>'Other Direct Costs'!E63</f>
        <v>0</v>
      </c>
      <c r="I60" s="7">
        <f>'Other Direct Costs'!F63</f>
        <v>0</v>
      </c>
      <c r="J60" s="7">
        <f>'Other Direct Costs'!G63</f>
        <v>0</v>
      </c>
      <c r="K60" s="7">
        <f t="shared" si="5"/>
        <v>0</v>
      </c>
    </row>
    <row r="61" spans="2:11" ht="13" customHeight="1" x14ac:dyDescent="0.25">
      <c r="B61" s="162">
        <f>'Other Direct Costs'!B64</f>
        <v>0</v>
      </c>
      <c r="C61" s="200">
        <f>'Other Direct Costs'!B65</f>
        <v>0</v>
      </c>
      <c r="D61" s="4"/>
      <c r="E61" s="4"/>
      <c r="F61" s="7">
        <f>'Other Direct Costs'!C67</f>
        <v>0</v>
      </c>
      <c r="G61" s="7">
        <f>'Other Direct Costs'!D67</f>
        <v>0</v>
      </c>
      <c r="H61" s="7">
        <f>'Other Direct Costs'!E67</f>
        <v>0</v>
      </c>
      <c r="I61" s="7">
        <f>'Other Direct Costs'!F67</f>
        <v>0</v>
      </c>
      <c r="J61" s="7">
        <f>'Other Direct Costs'!G67</f>
        <v>0</v>
      </c>
      <c r="K61" s="7">
        <f t="shared" si="5"/>
        <v>0</v>
      </c>
    </row>
    <row r="62" spans="2:11" ht="13" customHeight="1" x14ac:dyDescent="0.3">
      <c r="B62" s="111" t="s">
        <v>49</v>
      </c>
      <c r="C62" s="200"/>
      <c r="D62" s="4"/>
      <c r="E62" s="4"/>
      <c r="F62" s="7"/>
      <c r="G62" s="7"/>
      <c r="H62" s="7"/>
      <c r="I62" s="7"/>
      <c r="J62" s="7"/>
      <c r="K62" s="7">
        <f t="shared" si="5"/>
        <v>0</v>
      </c>
    </row>
    <row r="63" spans="2:11" ht="13" customHeight="1" x14ac:dyDescent="0.25">
      <c r="B63" s="162">
        <f>'Other Direct Costs'!B70</f>
        <v>0</v>
      </c>
      <c r="C63" s="200">
        <f>'Other Direct Costs'!B71</f>
        <v>0</v>
      </c>
      <c r="D63" s="4"/>
      <c r="E63" s="4"/>
      <c r="F63" s="7">
        <f>'Other Direct Costs'!C73</f>
        <v>0</v>
      </c>
      <c r="G63" s="7">
        <f>'Other Direct Costs'!D73</f>
        <v>0</v>
      </c>
      <c r="H63" s="7">
        <f>'Other Direct Costs'!E73</f>
        <v>0</v>
      </c>
      <c r="I63" s="7">
        <f>'Other Direct Costs'!F73</f>
        <v>0</v>
      </c>
      <c r="J63" s="7">
        <f>'Other Direct Costs'!G73</f>
        <v>0</v>
      </c>
      <c r="K63" s="7">
        <f t="shared" si="5"/>
        <v>0</v>
      </c>
    </row>
    <row r="64" spans="2:11" ht="13" customHeight="1" x14ac:dyDescent="0.25">
      <c r="B64" s="162">
        <f>'Other Direct Costs'!B74</f>
        <v>0</v>
      </c>
      <c r="C64" s="200">
        <f>'Other Direct Costs'!B75</f>
        <v>0</v>
      </c>
      <c r="D64" s="4"/>
      <c r="E64" s="4"/>
      <c r="F64" s="7">
        <f>'Other Direct Costs'!C77</f>
        <v>0</v>
      </c>
      <c r="G64" s="7">
        <f>'Other Direct Costs'!D77</f>
        <v>0</v>
      </c>
      <c r="H64" s="7">
        <f>'Other Direct Costs'!E77</f>
        <v>0</v>
      </c>
      <c r="I64" s="7">
        <f>'Other Direct Costs'!F77</f>
        <v>0</v>
      </c>
      <c r="J64" s="7">
        <f>'Other Direct Costs'!G77</f>
        <v>0</v>
      </c>
      <c r="K64" s="7">
        <f t="shared" ref="K64:K67" si="6">SUM(F64:J64)</f>
        <v>0</v>
      </c>
    </row>
    <row r="65" spans="2:11" ht="13" customHeight="1" x14ac:dyDescent="0.25">
      <c r="B65" s="162">
        <f>'Other Direct Costs'!B78</f>
        <v>0</v>
      </c>
      <c r="C65" s="200">
        <f>'Other Direct Costs'!B79</f>
        <v>0</v>
      </c>
      <c r="D65" s="4"/>
      <c r="E65" s="4"/>
      <c r="F65" s="7">
        <f>'Other Direct Costs'!C81</f>
        <v>0</v>
      </c>
      <c r="G65" s="7">
        <f>'Other Direct Costs'!D81</f>
        <v>0</v>
      </c>
      <c r="H65" s="7">
        <f>'Other Direct Costs'!E81</f>
        <v>0</v>
      </c>
      <c r="I65" s="7">
        <f>'Other Direct Costs'!F81</f>
        <v>0</v>
      </c>
      <c r="J65" s="7">
        <f>'Other Direct Costs'!G81</f>
        <v>0</v>
      </c>
      <c r="K65" s="7">
        <f t="shared" si="6"/>
        <v>0</v>
      </c>
    </row>
    <row r="66" spans="2:11" ht="13" customHeight="1" x14ac:dyDescent="0.25">
      <c r="B66" s="162">
        <f>'Other Direct Costs'!B82</f>
        <v>0</v>
      </c>
      <c r="C66" s="200">
        <f>'Other Direct Costs'!B83</f>
        <v>0</v>
      </c>
      <c r="D66" s="4"/>
      <c r="E66" s="4"/>
      <c r="F66" s="7">
        <f>'Other Direct Costs'!C85</f>
        <v>0</v>
      </c>
      <c r="G66" s="7">
        <f>'Other Direct Costs'!D85</f>
        <v>0</v>
      </c>
      <c r="H66" s="7">
        <f>'Other Direct Costs'!E85</f>
        <v>0</v>
      </c>
      <c r="I66" s="7">
        <f>'Other Direct Costs'!F85</f>
        <v>0</v>
      </c>
      <c r="J66" s="7">
        <f>'Other Direct Costs'!G85</f>
        <v>0</v>
      </c>
      <c r="K66" s="7">
        <f t="shared" si="6"/>
        <v>0</v>
      </c>
    </row>
    <row r="67" spans="2:11" ht="13" customHeight="1" x14ac:dyDescent="0.25">
      <c r="B67" s="162">
        <f>'Other Direct Costs'!B86</f>
        <v>0</v>
      </c>
      <c r="C67" s="200">
        <f>'Other Direct Costs'!B87</f>
        <v>0</v>
      </c>
      <c r="D67" s="4"/>
      <c r="E67" s="4"/>
      <c r="F67" s="7">
        <f>'Other Direct Costs'!C89</f>
        <v>0</v>
      </c>
      <c r="G67" s="7">
        <f>'Other Direct Costs'!D89</f>
        <v>0</v>
      </c>
      <c r="H67" s="7">
        <f>'Other Direct Costs'!E89</f>
        <v>0</v>
      </c>
      <c r="I67" s="7">
        <f>'Other Direct Costs'!F89</f>
        <v>0</v>
      </c>
      <c r="J67" s="7">
        <f>'Other Direct Costs'!G89</f>
        <v>0</v>
      </c>
      <c r="K67" s="7">
        <f t="shared" si="6"/>
        <v>0</v>
      </c>
    </row>
    <row r="68" spans="2:11" ht="13" customHeight="1" x14ac:dyDescent="0.3">
      <c r="B68" s="111" t="s">
        <v>229</v>
      </c>
      <c r="C68" s="200"/>
      <c r="D68" s="4"/>
      <c r="E68" s="4"/>
      <c r="F68" s="7"/>
      <c r="G68" s="7"/>
      <c r="H68" s="7"/>
      <c r="I68" s="7"/>
      <c r="J68" s="7"/>
      <c r="K68" s="7"/>
    </row>
    <row r="69" spans="2:11" ht="13" customHeight="1" x14ac:dyDescent="0.25">
      <c r="B69" s="162">
        <f>'Other Direct Costs'!B92</f>
        <v>0</v>
      </c>
      <c r="C69" s="200"/>
      <c r="D69" s="4"/>
      <c r="E69" s="4"/>
      <c r="F69" s="7">
        <f>'Other Direct Costs'!C93</f>
        <v>0</v>
      </c>
      <c r="G69" s="7">
        <f>'Other Direct Costs'!D93</f>
        <v>0</v>
      </c>
      <c r="H69" s="7">
        <f>'Other Direct Costs'!E93</f>
        <v>0</v>
      </c>
      <c r="I69" s="7">
        <f>'Other Direct Costs'!F93</f>
        <v>0</v>
      </c>
      <c r="J69" s="7">
        <f>'Other Direct Costs'!G93</f>
        <v>0</v>
      </c>
      <c r="K69" s="7">
        <f>SUM(F69:J69)</f>
        <v>0</v>
      </c>
    </row>
    <row r="70" spans="2:11" ht="13" customHeight="1" x14ac:dyDescent="0.25">
      <c r="B70" s="162">
        <f>'Other Direct Costs'!B94</f>
        <v>0</v>
      </c>
      <c r="C70" s="200"/>
      <c r="D70" s="4"/>
      <c r="E70" s="4"/>
      <c r="F70" s="7">
        <f>'Other Direct Costs'!C95</f>
        <v>0</v>
      </c>
      <c r="G70" s="7">
        <f>'Other Direct Costs'!D95</f>
        <v>0</v>
      </c>
      <c r="H70" s="7">
        <f>'Other Direct Costs'!E95</f>
        <v>0</v>
      </c>
      <c r="I70" s="7">
        <f>'Other Direct Costs'!F95</f>
        <v>0</v>
      </c>
      <c r="J70" s="7">
        <f>'Other Direct Costs'!G95</f>
        <v>0</v>
      </c>
      <c r="K70" s="7">
        <f>SUM(F70:J70)</f>
        <v>0</v>
      </c>
    </row>
    <row r="71" spans="2:11" ht="13" customHeight="1" x14ac:dyDescent="0.25">
      <c r="B71" s="162">
        <f>'Other Direct Costs'!B96</f>
        <v>0</v>
      </c>
      <c r="C71" s="200"/>
      <c r="D71" s="4"/>
      <c r="E71" s="4"/>
      <c r="F71" s="7">
        <f>'Other Direct Costs'!C97</f>
        <v>0</v>
      </c>
      <c r="G71" s="7">
        <f>'Other Direct Costs'!D97</f>
        <v>0</v>
      </c>
      <c r="H71" s="7">
        <f>'Other Direct Costs'!E97</f>
        <v>0</v>
      </c>
      <c r="I71" s="7">
        <f>'Other Direct Costs'!F97</f>
        <v>0</v>
      </c>
      <c r="J71" s="7">
        <f>'Other Direct Costs'!G97</f>
        <v>0</v>
      </c>
      <c r="K71" s="7">
        <f>SUM(F71:J71)</f>
        <v>0</v>
      </c>
    </row>
    <row r="72" spans="2:11" ht="13" customHeight="1" x14ac:dyDescent="0.25">
      <c r="B72" s="162">
        <f>'Other Direct Costs'!B98</f>
        <v>0</v>
      </c>
      <c r="C72" s="200"/>
      <c r="D72" s="4"/>
      <c r="E72" s="4"/>
      <c r="F72" s="7">
        <f>'Other Direct Costs'!C99</f>
        <v>0</v>
      </c>
      <c r="G72" s="7">
        <f>'Other Direct Costs'!D99</f>
        <v>0</v>
      </c>
      <c r="H72" s="7">
        <f>'Other Direct Costs'!E99</f>
        <v>0</v>
      </c>
      <c r="I72" s="7">
        <f>'Other Direct Costs'!F99</f>
        <v>0</v>
      </c>
      <c r="J72" s="7">
        <f>'Other Direct Costs'!G99</f>
        <v>0</v>
      </c>
      <c r="K72" s="7">
        <f>SUM(F72:J72)</f>
        <v>0</v>
      </c>
    </row>
    <row r="73" spans="2:11" ht="13" customHeight="1" x14ac:dyDescent="0.25">
      <c r="B73" s="162">
        <f>'Other Direct Costs'!B100</f>
        <v>0</v>
      </c>
      <c r="C73" s="200"/>
      <c r="D73" s="4"/>
      <c r="E73" s="4"/>
      <c r="F73" s="7">
        <f>'Other Direct Costs'!C101</f>
        <v>0</v>
      </c>
      <c r="G73" s="7">
        <f>'Other Direct Costs'!D101</f>
        <v>0</v>
      </c>
      <c r="H73" s="7">
        <f>'Other Direct Costs'!E101</f>
        <v>0</v>
      </c>
      <c r="I73" s="7">
        <f>'Other Direct Costs'!F101</f>
        <v>0</v>
      </c>
      <c r="J73" s="7">
        <f>'Other Direct Costs'!G101</f>
        <v>0</v>
      </c>
      <c r="K73" s="7">
        <f>SUM(F73:J73)</f>
        <v>0</v>
      </c>
    </row>
    <row r="74" spans="2:11" ht="13" customHeight="1" x14ac:dyDescent="0.3">
      <c r="B74" s="191" t="s">
        <v>50</v>
      </c>
      <c r="C74" s="200"/>
      <c r="D74" s="4"/>
      <c r="E74" s="4"/>
      <c r="F74" s="7"/>
      <c r="G74" s="7"/>
      <c r="H74" s="7"/>
      <c r="I74" s="7"/>
      <c r="J74" s="7"/>
      <c r="K74" s="7"/>
    </row>
    <row r="75" spans="2:11" ht="13" customHeight="1" x14ac:dyDescent="0.25">
      <c r="B75" s="23" t="str">
        <f>'Other Direct Costs'!B104</f>
        <v>Conference Registration Fees</v>
      </c>
      <c r="C75" s="200">
        <f>'Other Direct Costs'!B105</f>
        <v>0</v>
      </c>
      <c r="D75" s="4"/>
      <c r="E75" s="4"/>
      <c r="F75" s="7">
        <f>'Other Direct Costs'!C107</f>
        <v>0</v>
      </c>
      <c r="G75" s="7">
        <f>'Other Direct Costs'!D107</f>
        <v>0</v>
      </c>
      <c r="H75" s="7">
        <f>'Other Direct Costs'!E107</f>
        <v>0</v>
      </c>
      <c r="I75" s="7">
        <f>'Other Direct Costs'!F107</f>
        <v>0</v>
      </c>
      <c r="J75" s="7">
        <f>'Other Direct Costs'!G107</f>
        <v>0</v>
      </c>
      <c r="K75" s="7">
        <f t="shared" ref="K75:K82" si="7">SUM(F75:J75)</f>
        <v>0</v>
      </c>
    </row>
    <row r="76" spans="2:11" ht="13" customHeight="1" x14ac:dyDescent="0.25">
      <c r="B76" s="23" t="str">
        <f>'Other Direct Costs'!B108</f>
        <v>Data Management Plan Costs</v>
      </c>
      <c r="C76" s="200">
        <f>'Other Direct Costs'!B109</f>
        <v>0</v>
      </c>
      <c r="D76" s="4"/>
      <c r="E76" s="4"/>
      <c r="F76" s="7">
        <f>'Other Direct Costs'!C111</f>
        <v>0</v>
      </c>
      <c r="G76" s="7">
        <f>'Other Direct Costs'!D111</f>
        <v>0</v>
      </c>
      <c r="H76" s="7">
        <f>'Other Direct Costs'!E111</f>
        <v>0</v>
      </c>
      <c r="I76" s="7">
        <f>'Other Direct Costs'!F111</f>
        <v>0</v>
      </c>
      <c r="J76" s="7">
        <f>'Other Direct Costs'!G111</f>
        <v>0</v>
      </c>
      <c r="K76" s="7">
        <f t="shared" si="7"/>
        <v>0</v>
      </c>
    </row>
    <row r="77" spans="2:11" ht="13" customHeight="1" x14ac:dyDescent="0.25">
      <c r="B77" s="23">
        <f>'Other Direct Costs'!B112</f>
        <v>0</v>
      </c>
      <c r="C77" s="200">
        <f>'Other Direct Costs'!B113</f>
        <v>0</v>
      </c>
      <c r="D77" s="4"/>
      <c r="E77" s="4"/>
      <c r="F77" s="7">
        <f>'Other Direct Costs'!C115</f>
        <v>0</v>
      </c>
      <c r="G77" s="7">
        <f>'Other Direct Costs'!D115</f>
        <v>0</v>
      </c>
      <c r="H77" s="7">
        <f>'Other Direct Costs'!E115</f>
        <v>0</v>
      </c>
      <c r="I77" s="7">
        <f>'Other Direct Costs'!F115</f>
        <v>0</v>
      </c>
      <c r="J77" s="7">
        <f>'Other Direct Costs'!G115</f>
        <v>0</v>
      </c>
      <c r="K77" s="7">
        <f t="shared" si="7"/>
        <v>0</v>
      </c>
    </row>
    <row r="78" spans="2:11" ht="13" customHeight="1" x14ac:dyDescent="0.25">
      <c r="B78" s="23">
        <f>'Other Direct Costs'!B116</f>
        <v>0</v>
      </c>
      <c r="C78" s="200">
        <f>'Other Direct Costs'!B117</f>
        <v>0</v>
      </c>
      <c r="D78" s="4"/>
      <c r="E78" s="4"/>
      <c r="F78" s="7">
        <f>'Other Direct Costs'!C119</f>
        <v>0</v>
      </c>
      <c r="G78" s="7">
        <f>'Other Direct Costs'!D119</f>
        <v>0</v>
      </c>
      <c r="H78" s="7">
        <f>'Other Direct Costs'!E119</f>
        <v>0</v>
      </c>
      <c r="I78" s="7">
        <f>'Other Direct Costs'!F119</f>
        <v>0</v>
      </c>
      <c r="J78" s="7">
        <f>'Other Direct Costs'!G119</f>
        <v>0</v>
      </c>
      <c r="K78" s="7">
        <f t="shared" si="7"/>
        <v>0</v>
      </c>
    </row>
    <row r="79" spans="2:11" ht="13" customHeight="1" x14ac:dyDescent="0.25">
      <c r="B79" s="23">
        <f>'Other Direct Costs'!B120</f>
        <v>0</v>
      </c>
      <c r="C79" s="200">
        <f>'Other Direct Costs'!B121</f>
        <v>0</v>
      </c>
      <c r="D79" s="4"/>
      <c r="E79" s="4"/>
      <c r="F79" s="7">
        <f>'Other Direct Costs'!C123</f>
        <v>0</v>
      </c>
      <c r="G79" s="7">
        <f>'Other Direct Costs'!D123</f>
        <v>0</v>
      </c>
      <c r="H79" s="7">
        <f>'Other Direct Costs'!E123</f>
        <v>0</v>
      </c>
      <c r="I79" s="7">
        <f>'Other Direct Costs'!F123</f>
        <v>0</v>
      </c>
      <c r="J79" s="7">
        <f>'Other Direct Costs'!G123</f>
        <v>0</v>
      </c>
      <c r="K79" s="7">
        <f t="shared" si="7"/>
        <v>0</v>
      </c>
    </row>
    <row r="80" spans="2:11" ht="13" customHeight="1" x14ac:dyDescent="0.25">
      <c r="B80" s="23">
        <f>'Other Direct Costs'!B124</f>
        <v>0</v>
      </c>
      <c r="C80" s="200">
        <f>'Other Direct Costs'!B125</f>
        <v>0</v>
      </c>
      <c r="D80" s="4"/>
      <c r="E80" s="4"/>
      <c r="F80" s="7">
        <f>'Other Direct Costs'!C127</f>
        <v>0</v>
      </c>
      <c r="G80" s="7">
        <f>'Other Direct Costs'!D127</f>
        <v>0</v>
      </c>
      <c r="H80" s="7">
        <f>'Other Direct Costs'!E127</f>
        <v>0</v>
      </c>
      <c r="I80" s="7">
        <f>'Other Direct Costs'!F127</f>
        <v>0</v>
      </c>
      <c r="J80" s="7">
        <f>'Other Direct Costs'!G127</f>
        <v>0</v>
      </c>
      <c r="K80" s="7">
        <f t="shared" si="7"/>
        <v>0</v>
      </c>
    </row>
    <row r="81" spans="2:11" ht="13" customHeight="1" x14ac:dyDescent="0.25">
      <c r="B81" s="23">
        <f>'Other Direct Costs'!B128</f>
        <v>0</v>
      </c>
      <c r="C81" s="200">
        <f>'Other Direct Costs'!B129</f>
        <v>0</v>
      </c>
      <c r="D81" s="4"/>
      <c r="E81" s="4"/>
      <c r="F81" s="7">
        <f>'Other Direct Costs'!C131</f>
        <v>0</v>
      </c>
      <c r="G81" s="7">
        <f>'Other Direct Costs'!D131</f>
        <v>0</v>
      </c>
      <c r="H81" s="7">
        <f>'Other Direct Costs'!E131</f>
        <v>0</v>
      </c>
      <c r="I81" s="7">
        <f>'Other Direct Costs'!F131</f>
        <v>0</v>
      </c>
      <c r="J81" s="7">
        <f>'Other Direct Costs'!G131</f>
        <v>0</v>
      </c>
      <c r="K81" s="7">
        <f t="shared" si="7"/>
        <v>0</v>
      </c>
    </row>
    <row r="82" spans="2:11" ht="13" customHeight="1" x14ac:dyDescent="0.25">
      <c r="B82" s="9" t="s">
        <v>9</v>
      </c>
      <c r="C82" s="9"/>
      <c r="D82" s="9"/>
      <c r="E82" s="9"/>
      <c r="F82" s="24">
        <f>SUM(F44:F81)</f>
        <v>0</v>
      </c>
      <c r="G82" s="24">
        <f>SUM(G44:G81)</f>
        <v>0</v>
      </c>
      <c r="H82" s="24">
        <f>SUM(H44:H81)</f>
        <v>0</v>
      </c>
      <c r="I82" s="24">
        <f>SUM(I44:I81)</f>
        <v>0</v>
      </c>
      <c r="J82" s="24">
        <f>SUM(J44:J81)</f>
        <v>0</v>
      </c>
      <c r="K82" s="24">
        <f t="shared" si="7"/>
        <v>0</v>
      </c>
    </row>
    <row r="83" spans="2:11" ht="13" customHeight="1" x14ac:dyDescent="0.3">
      <c r="B83" s="11"/>
      <c r="C83" s="11"/>
      <c r="D83" s="11"/>
      <c r="E83" s="11"/>
      <c r="F83" s="4"/>
      <c r="G83" s="4"/>
      <c r="H83" s="4"/>
      <c r="I83" s="4"/>
      <c r="J83" s="4"/>
      <c r="K83" s="4"/>
    </row>
    <row r="84" spans="2:11" ht="13" customHeight="1" x14ac:dyDescent="0.25">
      <c r="F84" s="12"/>
      <c r="G84" s="12"/>
      <c r="H84" s="12"/>
      <c r="I84" s="12"/>
      <c r="J84" s="12"/>
      <c r="K84" s="12"/>
    </row>
    <row r="85" spans="2:11" ht="13" customHeight="1" x14ac:dyDescent="0.3">
      <c r="B85" s="10" t="s">
        <v>10</v>
      </c>
      <c r="C85" s="10"/>
      <c r="D85" s="10"/>
      <c r="E85" s="10"/>
      <c r="F85" s="38">
        <f>SUM(F33+F41+F82)</f>
        <v>0</v>
      </c>
      <c r="G85" s="38">
        <f>SUM(G33+G41+G82)</f>
        <v>0</v>
      </c>
      <c r="H85" s="38">
        <f>SUM(H33+H41+H82)</f>
        <v>0</v>
      </c>
      <c r="I85" s="38">
        <f>SUM(I33+I41+I82)</f>
        <v>0</v>
      </c>
      <c r="J85" s="38">
        <f>SUM(J33+J41+J82)</f>
        <v>0</v>
      </c>
      <c r="K85" s="39">
        <f>SUM(F85:J85)</f>
        <v>0</v>
      </c>
    </row>
    <row r="86" spans="2:11" ht="13" customHeight="1" thickBot="1" x14ac:dyDescent="0.35">
      <c r="B86" s="11"/>
      <c r="C86" s="11"/>
      <c r="D86" s="11"/>
      <c r="E86" s="11"/>
      <c r="F86" s="13"/>
      <c r="G86" s="13"/>
      <c r="H86" s="13"/>
      <c r="I86" s="13"/>
      <c r="J86" s="13"/>
      <c r="K86" s="14"/>
    </row>
    <row r="87" spans="2:11" ht="13" customHeight="1" thickTop="1" x14ac:dyDescent="0.25">
      <c r="B87" s="409" t="s">
        <v>166</v>
      </c>
      <c r="C87" s="409"/>
      <c r="D87" s="409"/>
      <c r="E87" s="409"/>
      <c r="F87" s="410"/>
      <c r="G87" s="410"/>
      <c r="H87" s="410"/>
      <c r="I87" s="410"/>
      <c r="J87" s="410"/>
      <c r="K87" s="410"/>
    </row>
    <row r="88" spans="2:11" ht="13" customHeight="1" thickBot="1" x14ac:dyDescent="0.3">
      <c r="B88" s="411"/>
      <c r="C88" s="411"/>
      <c r="D88" s="411"/>
      <c r="E88" s="411"/>
      <c r="F88" s="411"/>
      <c r="G88" s="411"/>
      <c r="H88" s="411"/>
      <c r="I88" s="411"/>
      <c r="J88" s="411"/>
      <c r="K88" s="411"/>
    </row>
    <row r="89" spans="2:11" ht="13" customHeight="1" thickTop="1" x14ac:dyDescent="0.25"/>
    <row r="90" spans="2:11" ht="26.5" customHeight="1" x14ac:dyDescent="0.3">
      <c r="B90" s="18" t="s">
        <v>167</v>
      </c>
      <c r="C90" s="18" t="s">
        <v>242</v>
      </c>
      <c r="D90" s="18" t="s">
        <v>243</v>
      </c>
      <c r="E90" s="18"/>
      <c r="F90" s="5" t="s">
        <v>0</v>
      </c>
      <c r="G90" s="6" t="s">
        <v>1</v>
      </c>
      <c r="H90" s="6" t="s">
        <v>2</v>
      </c>
      <c r="I90" s="6" t="s">
        <v>3</v>
      </c>
      <c r="J90" s="6" t="s">
        <v>4</v>
      </c>
      <c r="K90" s="5" t="s">
        <v>5</v>
      </c>
    </row>
    <row r="91" spans="2:11" ht="13" customHeight="1" x14ac:dyDescent="0.25">
      <c r="B91" s="23">
        <f>Equipment!B3</f>
        <v>0</v>
      </c>
      <c r="C91" s="31">
        <f>Equipment!B6</f>
        <v>0</v>
      </c>
      <c r="D91" s="8">
        <f>Equipment!B5</f>
        <v>0</v>
      </c>
      <c r="F91" s="45" t="str">
        <f>IF(Equipment!$B$4="Year 1", Equipment!$B$7, "0")</f>
        <v>0</v>
      </c>
      <c r="G91" s="45" t="str">
        <f>IF(Equipment!$B$4="Year 2", Equipment!$B$7, "0")</f>
        <v>0</v>
      </c>
      <c r="H91" s="45" t="str">
        <f>IF(Equipment!$B$4="Year 3", Equipment!$B$7, "0")</f>
        <v>0</v>
      </c>
      <c r="I91" s="45" t="str">
        <f>IF(Equipment!$B$4="Year 4", Equipment!$B$7, "0")</f>
        <v>0</v>
      </c>
      <c r="J91" s="45" t="str">
        <f>IF(Equipment!$B$4="Year 5", Equipment!$B$7, "0")</f>
        <v>0</v>
      </c>
      <c r="K91" s="45">
        <f t="shared" ref="K91:K96" si="8">SUM(F91:J91)</f>
        <v>0</v>
      </c>
    </row>
    <row r="92" spans="2:11" ht="13" customHeight="1" x14ac:dyDescent="0.25">
      <c r="B92" s="23">
        <f>Equipment!B9</f>
        <v>0</v>
      </c>
      <c r="C92" s="31">
        <f>Equipment!B12</f>
        <v>0</v>
      </c>
      <c r="D92" s="8">
        <f>Equipment!B11</f>
        <v>0</v>
      </c>
      <c r="F92" s="45" t="str">
        <f>IF(Equipment!$B$10="Year 1", Equipment!$B$13, "0")</f>
        <v>0</v>
      </c>
      <c r="G92" s="45" t="str">
        <f>IF(Equipment!$B$10="Year 2", Equipment!$B$13, "0")</f>
        <v>0</v>
      </c>
      <c r="H92" s="45" t="str">
        <f>IF(Equipment!$B$10="Year 3", Equipment!$B$13, "0")</f>
        <v>0</v>
      </c>
      <c r="I92" s="45" t="str">
        <f>IF(Equipment!$B$10="Year 4", Equipment!$B$13, "0")</f>
        <v>0</v>
      </c>
      <c r="J92" s="45" t="str">
        <f>IF(Equipment!$B$10="Year 5", Equipment!$B$13, "0")</f>
        <v>0</v>
      </c>
      <c r="K92" s="45">
        <f t="shared" si="8"/>
        <v>0</v>
      </c>
    </row>
    <row r="93" spans="2:11" ht="13" customHeight="1" x14ac:dyDescent="0.25">
      <c r="B93" s="23">
        <f>Equipment!B15</f>
        <v>0</v>
      </c>
      <c r="C93" s="31">
        <f>Equipment!B18</f>
        <v>0</v>
      </c>
      <c r="D93" s="8">
        <f>Equipment!B17</f>
        <v>0</v>
      </c>
      <c r="F93" s="45" t="str">
        <f>IF(Equipment!$B$16="Year 1", Equipment!$B$19, "0")</f>
        <v>0</v>
      </c>
      <c r="G93" s="45" t="str">
        <f>IF(Equipment!$B$16="Year 2", Equipment!$B$19, "0")</f>
        <v>0</v>
      </c>
      <c r="H93" s="45" t="str">
        <f>IF(Equipment!$B$16="Year 3", Equipment!$B$19, "0")</f>
        <v>0</v>
      </c>
      <c r="I93" s="45" t="str">
        <f>IF(Equipment!$B$16="Year 4", Equipment!$B$19, "0")</f>
        <v>0</v>
      </c>
      <c r="J93" s="45" t="str">
        <f>IF(Equipment!$B$16="Year 5", Equipment!$B$19, "0")</f>
        <v>0</v>
      </c>
      <c r="K93" s="45">
        <f t="shared" si="8"/>
        <v>0</v>
      </c>
    </row>
    <row r="94" spans="2:11" ht="13" customHeight="1" x14ac:dyDescent="0.25">
      <c r="B94" s="23">
        <f>Equipment!B21</f>
        <v>0</v>
      </c>
      <c r="C94" s="31">
        <f>Equipment!B24</f>
        <v>0</v>
      </c>
      <c r="D94" s="8">
        <f>Equipment!B23</f>
        <v>0</v>
      </c>
      <c r="F94" s="45" t="str">
        <f>IF(Equipment!$B$22="Year 1", Equipment!$B$25, "0")</f>
        <v>0</v>
      </c>
      <c r="G94" s="45" t="str">
        <f>IF(Equipment!$B$22="Year 2", Equipment!$B$25, "0")</f>
        <v>0</v>
      </c>
      <c r="H94" s="45" t="str">
        <f>IF(Equipment!$B$22="Year 3", Equipment!$B$25, "0")</f>
        <v>0</v>
      </c>
      <c r="I94" s="45" t="str">
        <f>IF(Equipment!$B$22="Year 4", Equipment!$B$25, "0")</f>
        <v>0</v>
      </c>
      <c r="J94" s="45" t="str">
        <f>IF(Equipment!$B$22="Year 5", Equipment!$B$25, "0")</f>
        <v>0</v>
      </c>
      <c r="K94" s="45">
        <f t="shared" si="8"/>
        <v>0</v>
      </c>
    </row>
    <row r="95" spans="2:11" ht="13" customHeight="1" x14ac:dyDescent="0.25">
      <c r="B95" s="23">
        <f>Equipment!B27</f>
        <v>0</v>
      </c>
      <c r="C95" s="31">
        <f>Equipment!B30</f>
        <v>0</v>
      </c>
      <c r="D95" s="8">
        <f>Equipment!B29</f>
        <v>0</v>
      </c>
      <c r="F95" s="45" t="str">
        <f>IF(Equipment!$B$28="Year 1", Equipment!$B$31, "0")</f>
        <v>0</v>
      </c>
      <c r="G95" s="45" t="str">
        <f>IF(Equipment!$B$28="Year 2", Equipment!$B$31, "0")</f>
        <v>0</v>
      </c>
      <c r="H95" s="45" t="str">
        <f>IF(Equipment!$B$28="Year 3", Equipment!$B$31, "0")</f>
        <v>0</v>
      </c>
      <c r="I95" s="45" t="str">
        <f>IF(Equipment!$B$28="Year 4", Equipment!$B$31, "0")</f>
        <v>0</v>
      </c>
      <c r="J95" s="45" t="str">
        <f>IF(Equipment!$B$28="Year 5", Equipment!$B$31, "0")</f>
        <v>0</v>
      </c>
      <c r="K95" s="45">
        <f t="shared" si="8"/>
        <v>0</v>
      </c>
    </row>
    <row r="96" spans="2:11" ht="13" customHeight="1" x14ac:dyDescent="0.25">
      <c r="B96" s="9" t="s">
        <v>11</v>
      </c>
      <c r="C96" s="9"/>
      <c r="D96" s="9"/>
      <c r="E96" s="9"/>
      <c r="F96" s="24">
        <f>SUM(F91:F91)</f>
        <v>0</v>
      </c>
      <c r="G96" s="24">
        <f>SUM(G91:G91)</f>
        <v>0</v>
      </c>
      <c r="H96" s="24">
        <f>SUM(H91:H91)</f>
        <v>0</v>
      </c>
      <c r="I96" s="24">
        <f>SUM(I91:I91)</f>
        <v>0</v>
      </c>
      <c r="J96" s="24">
        <f>SUM(J91:J91)</f>
        <v>0</v>
      </c>
      <c r="K96" s="24">
        <f t="shared" si="8"/>
        <v>0</v>
      </c>
    </row>
    <row r="97" spans="2:15" ht="13" customHeight="1" x14ac:dyDescent="0.25"/>
    <row r="98" spans="2:15" ht="24.5" customHeight="1" x14ac:dyDescent="0.3">
      <c r="B98" s="18" t="s">
        <v>230</v>
      </c>
      <c r="C98" s="18" t="s">
        <v>95</v>
      </c>
      <c r="D98" s="18"/>
      <c r="E98" s="18"/>
      <c r="F98" s="5" t="s">
        <v>0</v>
      </c>
      <c r="G98" s="6" t="s">
        <v>1</v>
      </c>
      <c r="H98" s="6" t="s">
        <v>2</v>
      </c>
      <c r="I98" s="6" t="s">
        <v>3</v>
      </c>
      <c r="J98" s="6" t="s">
        <v>4</v>
      </c>
      <c r="K98" s="5" t="s">
        <v>5</v>
      </c>
    </row>
    <row r="99" spans="2:15" ht="13" customHeight="1" x14ac:dyDescent="0.25">
      <c r="B99" s="23">
        <f>B69</f>
        <v>0</v>
      </c>
      <c r="C99" s="31">
        <f>Subawards!G6</f>
        <v>0</v>
      </c>
      <c r="D99" s="31"/>
      <c r="E99" s="31"/>
      <c r="F99" s="8">
        <f>Subawards!B6-'Full Budget'!F69</f>
        <v>0</v>
      </c>
      <c r="G99" s="8">
        <f>Subawards!C6-'Full Budget'!G69</f>
        <v>0</v>
      </c>
      <c r="H99" s="8">
        <f>Subawards!D6-'Full Budget'!H69</f>
        <v>0</v>
      </c>
      <c r="I99" s="8">
        <f>Subawards!E6-'Full Budget'!I69</f>
        <v>0</v>
      </c>
      <c r="J99" s="8">
        <f>Subawards!F6-'Full Budget'!J69</f>
        <v>0</v>
      </c>
      <c r="K99" s="13">
        <f t="shared" ref="K99:K104" si="9">SUM(F99:J99)</f>
        <v>0</v>
      </c>
    </row>
    <row r="100" spans="2:15" ht="13" customHeight="1" x14ac:dyDescent="0.25">
      <c r="B100" s="23">
        <f>B70</f>
        <v>0</v>
      </c>
      <c r="C100" s="31">
        <f>Subawards!G7</f>
        <v>0</v>
      </c>
      <c r="D100" s="31"/>
      <c r="E100" s="31"/>
      <c r="F100" s="8">
        <f>Subawards!B7-'Full Budget'!F70</f>
        <v>0</v>
      </c>
      <c r="G100" s="8">
        <f>Subawards!C7-'Full Budget'!G70</f>
        <v>0</v>
      </c>
      <c r="H100" s="8">
        <f>Subawards!D7-'Full Budget'!H70</f>
        <v>0</v>
      </c>
      <c r="I100" s="8">
        <f>Subawards!E7-'Full Budget'!I70</f>
        <v>0</v>
      </c>
      <c r="J100" s="8">
        <f>Subawards!F7-'Full Budget'!J70</f>
        <v>0</v>
      </c>
      <c r="K100" s="13">
        <f t="shared" si="9"/>
        <v>0</v>
      </c>
    </row>
    <row r="101" spans="2:15" ht="13" customHeight="1" x14ac:dyDescent="0.25">
      <c r="B101" s="23">
        <f>B71</f>
        <v>0</v>
      </c>
      <c r="C101" s="31">
        <f>Subawards!G8</f>
        <v>0</v>
      </c>
      <c r="D101" s="31"/>
      <c r="E101" s="31"/>
      <c r="F101" s="8">
        <f>Subawards!B8-'Full Budget'!F71</f>
        <v>0</v>
      </c>
      <c r="G101" s="8">
        <f>Subawards!C8-'Full Budget'!G71</f>
        <v>0</v>
      </c>
      <c r="H101" s="8">
        <f>Subawards!D8-'Full Budget'!H71</f>
        <v>0</v>
      </c>
      <c r="I101" s="8">
        <f>Subawards!E8-'Full Budget'!I71</f>
        <v>0</v>
      </c>
      <c r="J101" s="8">
        <f>Subawards!F8-'Full Budget'!J71</f>
        <v>0</v>
      </c>
      <c r="K101" s="13">
        <f t="shared" si="9"/>
        <v>0</v>
      </c>
    </row>
    <row r="102" spans="2:15" ht="13" customHeight="1" x14ac:dyDescent="0.25">
      <c r="B102" s="23">
        <f>B72</f>
        <v>0</v>
      </c>
      <c r="C102" s="31">
        <f>Subawards!G9</f>
        <v>0</v>
      </c>
      <c r="D102" s="31"/>
      <c r="E102" s="31"/>
      <c r="F102" s="8">
        <f>Subawards!B9-'Full Budget'!F72</f>
        <v>0</v>
      </c>
      <c r="G102" s="8">
        <f>Subawards!C9-'Full Budget'!G72</f>
        <v>0</v>
      </c>
      <c r="H102" s="8">
        <f>Subawards!D9-'Full Budget'!H72</f>
        <v>0</v>
      </c>
      <c r="I102" s="8">
        <f>Subawards!E9-'Full Budget'!I72</f>
        <v>0</v>
      </c>
      <c r="J102" s="8">
        <f>Subawards!F9-'Full Budget'!J72</f>
        <v>0</v>
      </c>
      <c r="K102" s="13">
        <f t="shared" si="9"/>
        <v>0</v>
      </c>
    </row>
    <row r="103" spans="2:15" ht="13" customHeight="1" x14ac:dyDescent="0.25">
      <c r="B103" s="23">
        <f>B73</f>
        <v>0</v>
      </c>
      <c r="C103" s="31">
        <f>Subawards!G10</f>
        <v>0</v>
      </c>
      <c r="D103" s="31"/>
      <c r="E103" s="31"/>
      <c r="F103" s="8">
        <f>Subawards!B10-'Full Budget'!F73</f>
        <v>0</v>
      </c>
      <c r="G103" s="8">
        <f>Subawards!C10-'Full Budget'!G73</f>
        <v>0</v>
      </c>
      <c r="H103" s="8">
        <f>Subawards!D10-'Full Budget'!H73</f>
        <v>0</v>
      </c>
      <c r="I103" s="8">
        <f>Subawards!E10-'Full Budget'!I73</f>
        <v>0</v>
      </c>
      <c r="J103" s="8">
        <f>Subawards!F10-'Full Budget'!J73</f>
        <v>0</v>
      </c>
      <c r="K103" s="13">
        <f t="shared" si="9"/>
        <v>0</v>
      </c>
    </row>
    <row r="104" spans="2:15" ht="13" customHeight="1" x14ac:dyDescent="0.25">
      <c r="B104" s="9" t="s">
        <v>231</v>
      </c>
      <c r="C104" s="79">
        <f t="shared" ref="C104:J104" si="10">SUM(C99:C103)</f>
        <v>0</v>
      </c>
      <c r="D104" s="79"/>
      <c r="E104" s="79"/>
      <c r="F104" s="24">
        <f t="shared" si="10"/>
        <v>0</v>
      </c>
      <c r="G104" s="24">
        <f t="shared" si="10"/>
        <v>0</v>
      </c>
      <c r="H104" s="24">
        <f t="shared" si="10"/>
        <v>0</v>
      </c>
      <c r="I104" s="24">
        <f t="shared" si="10"/>
        <v>0</v>
      </c>
      <c r="J104" s="24">
        <f t="shared" si="10"/>
        <v>0</v>
      </c>
      <c r="K104" s="24">
        <f t="shared" si="9"/>
        <v>0</v>
      </c>
    </row>
    <row r="105" spans="2:15" ht="13" customHeight="1" x14ac:dyDescent="0.25"/>
    <row r="106" spans="2:15" ht="37" customHeight="1" x14ac:dyDescent="0.3">
      <c r="B106" s="68" t="s">
        <v>53</v>
      </c>
      <c r="C106" s="18" t="s">
        <v>242</v>
      </c>
      <c r="D106" s="18"/>
      <c r="E106" s="18"/>
      <c r="F106" s="5" t="s">
        <v>0</v>
      </c>
      <c r="G106" s="6" t="s">
        <v>1</v>
      </c>
      <c r="H106" s="6" t="s">
        <v>2</v>
      </c>
      <c r="I106" s="6" t="s">
        <v>3</v>
      </c>
      <c r="J106" s="6" t="s">
        <v>4</v>
      </c>
      <c r="K106" s="5" t="s">
        <v>5</v>
      </c>
      <c r="M106" s="21"/>
      <c r="N106" s="21"/>
      <c r="O106" s="21"/>
    </row>
    <row r="107" spans="2:15" ht="13" customHeight="1" x14ac:dyDescent="0.3">
      <c r="B107" s="52" t="str">
        <f>'Participant Support'!A6</f>
        <v>Tuition/Fees/Health Insurance</v>
      </c>
      <c r="C107" s="385">
        <f>'Participant Support'!B7</f>
        <v>0</v>
      </c>
      <c r="D107" s="82"/>
      <c r="E107" s="82"/>
      <c r="F107" s="16">
        <f>'Participant Support'!C9</f>
        <v>0</v>
      </c>
      <c r="G107" s="16">
        <f>'Participant Support'!D9</f>
        <v>0</v>
      </c>
      <c r="H107" s="16">
        <f>'Participant Support'!E9</f>
        <v>0</v>
      </c>
      <c r="I107" s="16">
        <f>'Participant Support'!F9</f>
        <v>0</v>
      </c>
      <c r="J107" s="16">
        <f>'Participant Support'!G9</f>
        <v>0</v>
      </c>
      <c r="K107" s="7">
        <f>SUM(F107:J107)</f>
        <v>0</v>
      </c>
      <c r="M107" s="21"/>
      <c r="N107" s="30"/>
      <c r="O107" s="30"/>
    </row>
    <row r="108" spans="2:15" ht="13" customHeight="1" x14ac:dyDescent="0.3">
      <c r="B108" s="52" t="str">
        <f>'Participant Support'!A11</f>
        <v>Stipends</v>
      </c>
      <c r="C108" s="385">
        <f>'Participant Support'!B12</f>
        <v>0</v>
      </c>
      <c r="D108" s="82"/>
      <c r="E108" s="82"/>
      <c r="F108" s="16">
        <f>'Participant Support'!C14</f>
        <v>0</v>
      </c>
      <c r="G108" s="16">
        <f>'Participant Support'!D14</f>
        <v>0</v>
      </c>
      <c r="H108" s="16">
        <f>'Participant Support'!E14</f>
        <v>0</v>
      </c>
      <c r="I108" s="16">
        <f>'Participant Support'!F14</f>
        <v>0</v>
      </c>
      <c r="J108" s="16">
        <f>'Participant Support'!G14</f>
        <v>0</v>
      </c>
      <c r="K108" s="7">
        <f>SUM(F108:J108)</f>
        <v>0</v>
      </c>
      <c r="M108" s="21"/>
      <c r="N108" s="30"/>
      <c r="O108" s="30"/>
    </row>
    <row r="109" spans="2:15" ht="13" customHeight="1" x14ac:dyDescent="0.3">
      <c r="B109" s="52" t="str">
        <f>'Participant Support'!A16</f>
        <v>Travel</v>
      </c>
      <c r="C109" s="385">
        <f>'Participant Support'!B17</f>
        <v>0</v>
      </c>
      <c r="D109" s="82"/>
      <c r="E109" s="82"/>
      <c r="F109" s="16">
        <f>'Participant Support'!C19</f>
        <v>0</v>
      </c>
      <c r="G109" s="16">
        <f>'Participant Support'!D19</f>
        <v>0</v>
      </c>
      <c r="H109" s="16">
        <f>'Participant Support'!E19</f>
        <v>0</v>
      </c>
      <c r="I109" s="16">
        <f>'Participant Support'!F19</f>
        <v>0</v>
      </c>
      <c r="J109" s="16">
        <f>'Participant Support'!G19</f>
        <v>0</v>
      </c>
      <c r="K109" s="7">
        <f>SUM(F109:J109)</f>
        <v>0</v>
      </c>
      <c r="M109" s="21"/>
      <c r="N109" s="30"/>
      <c r="O109" s="30"/>
    </row>
    <row r="110" spans="2:15" ht="13" customHeight="1" x14ac:dyDescent="0.3">
      <c r="B110" s="52" t="str">
        <f>'Participant Support'!A21</f>
        <v>Subsistence</v>
      </c>
      <c r="C110" s="385">
        <f>'Participant Support'!B22</f>
        <v>0</v>
      </c>
      <c r="D110" s="82"/>
      <c r="E110" s="82"/>
      <c r="F110" s="16">
        <f>'Participant Support'!C24</f>
        <v>0</v>
      </c>
      <c r="G110" s="16">
        <f>'Participant Support'!D24</f>
        <v>0</v>
      </c>
      <c r="H110" s="16">
        <f>'Participant Support'!E24</f>
        <v>0</v>
      </c>
      <c r="I110" s="16">
        <f>'Participant Support'!F24</f>
        <v>0</v>
      </c>
      <c r="J110" s="16">
        <f>'Participant Support'!G24</f>
        <v>0</v>
      </c>
      <c r="K110" s="7">
        <f>SUM(F110:J110)</f>
        <v>0</v>
      </c>
      <c r="M110" s="21"/>
      <c r="N110" s="30"/>
      <c r="O110" s="30"/>
    </row>
    <row r="111" spans="2:15" ht="13" customHeight="1" x14ac:dyDescent="0.25">
      <c r="B111" s="9" t="s">
        <v>52</v>
      </c>
      <c r="C111" s="51"/>
      <c r="D111" s="51"/>
      <c r="E111" s="51"/>
      <c r="F111" s="24">
        <f t="shared" ref="F111:K111" si="11">SUM(F107:F110)</f>
        <v>0</v>
      </c>
      <c r="G111" s="24">
        <f t="shared" si="11"/>
        <v>0</v>
      </c>
      <c r="H111" s="24">
        <f t="shared" si="11"/>
        <v>0</v>
      </c>
      <c r="I111" s="24">
        <f t="shared" si="11"/>
        <v>0</v>
      </c>
      <c r="J111" s="24">
        <f t="shared" si="11"/>
        <v>0</v>
      </c>
      <c r="K111" s="24">
        <f t="shared" si="11"/>
        <v>0</v>
      </c>
    </row>
    <row r="112" spans="2:15" ht="13" customHeight="1" x14ac:dyDescent="0.25">
      <c r="B112" s="4"/>
      <c r="C112" s="4"/>
      <c r="D112" s="4"/>
      <c r="E112" s="4"/>
      <c r="F112" s="7"/>
      <c r="G112" s="7"/>
      <c r="H112" s="7"/>
      <c r="I112" s="7"/>
      <c r="J112" s="7"/>
      <c r="K112" s="7"/>
    </row>
    <row r="113" spans="2:16" ht="24.5" customHeight="1" x14ac:dyDescent="0.3">
      <c r="B113" s="41" t="s">
        <v>94</v>
      </c>
      <c r="C113" s="41"/>
      <c r="D113" s="41"/>
      <c r="E113" s="41"/>
      <c r="F113" s="5" t="s">
        <v>0</v>
      </c>
      <c r="G113" s="6" t="s">
        <v>1</v>
      </c>
      <c r="H113" s="6" t="s">
        <v>2</v>
      </c>
      <c r="I113" s="6" t="s">
        <v>3</v>
      </c>
      <c r="J113" s="6" t="s">
        <v>4</v>
      </c>
      <c r="K113" s="5" t="s">
        <v>5</v>
      </c>
    </row>
    <row r="114" spans="2:16" ht="13" customHeight="1" x14ac:dyDescent="0.25">
      <c r="B114" s="42" t="str">
        <f>IF(C14="Graduate Student", B14, "-")</f>
        <v>-</v>
      </c>
      <c r="C114" s="61"/>
      <c r="D114" s="61"/>
      <c r="E114" s="61"/>
      <c r="F114" s="16">
        <f>'Tuition, Fees, Insurance'!C13</f>
        <v>0</v>
      </c>
      <c r="G114" s="16">
        <f>'Tuition, Fees, Insurance'!E13</f>
        <v>0</v>
      </c>
      <c r="H114" s="16">
        <f>'Tuition, Fees, Insurance'!G13</f>
        <v>0</v>
      </c>
      <c r="I114" s="16">
        <f>'Tuition, Fees, Insurance'!I13</f>
        <v>0</v>
      </c>
      <c r="J114" s="16">
        <f>'Tuition, Fees, Insurance'!K13</f>
        <v>0</v>
      </c>
      <c r="K114" s="7">
        <f>SUM(F114:J114)</f>
        <v>0</v>
      </c>
    </row>
    <row r="115" spans="2:16" ht="13" customHeight="1" x14ac:dyDescent="0.25">
      <c r="B115" s="42" t="str">
        <f>IF(C15="Graduate Student", B15, "-")</f>
        <v>-</v>
      </c>
      <c r="C115" s="61"/>
      <c r="D115" s="61"/>
      <c r="E115" s="61"/>
      <c r="F115" s="16">
        <f>'Tuition, Fees, Insurance'!C26</f>
        <v>0</v>
      </c>
      <c r="G115" s="16">
        <f>'Tuition, Fees, Insurance'!E26</f>
        <v>0</v>
      </c>
      <c r="H115" s="16">
        <f>'Tuition, Fees, Insurance'!G26</f>
        <v>0</v>
      </c>
      <c r="I115" s="16">
        <f>'Tuition, Fees, Insurance'!I26</f>
        <v>0</v>
      </c>
      <c r="J115" s="16">
        <f>'Tuition, Fees, Insurance'!K26</f>
        <v>0</v>
      </c>
      <c r="K115" s="7">
        <f>SUM(F115:J115)</f>
        <v>0</v>
      </c>
      <c r="M115" s="8"/>
    </row>
    <row r="116" spans="2:16" ht="13" customHeight="1" thickBot="1" x14ac:dyDescent="0.3">
      <c r="B116" s="42" t="str">
        <f>IF(C16="Graduate Student", B16, "-")</f>
        <v>-</v>
      </c>
      <c r="C116" s="61"/>
      <c r="D116" s="61"/>
      <c r="E116" s="61"/>
      <c r="F116" s="16">
        <f>'Tuition, Fees, Insurance'!C39</f>
        <v>0</v>
      </c>
      <c r="G116" s="16">
        <f>'Tuition, Fees, Insurance'!E39</f>
        <v>0</v>
      </c>
      <c r="H116" s="16">
        <f>'Tuition, Fees, Insurance'!G39</f>
        <v>0</v>
      </c>
      <c r="I116" s="16">
        <f>'Tuition, Fees, Insurance'!I39</f>
        <v>0</v>
      </c>
      <c r="J116" s="16">
        <f>'Tuition, Fees, Insurance'!K39</f>
        <v>0</v>
      </c>
      <c r="K116" s="7">
        <f>SUM(F116:J116)</f>
        <v>0</v>
      </c>
    </row>
    <row r="117" spans="2:16" ht="13" customHeight="1" x14ac:dyDescent="0.25">
      <c r="B117" s="42" t="str">
        <f>IF(C17="Graduate Student", B17, "-")</f>
        <v>-</v>
      </c>
      <c r="C117" s="61"/>
      <c r="D117" s="61"/>
      <c r="E117" s="61"/>
      <c r="F117" s="16">
        <f>'Tuition, Fees, Insurance'!C52</f>
        <v>0</v>
      </c>
      <c r="G117" s="16">
        <f>'Tuition, Fees, Insurance'!E52</f>
        <v>0</v>
      </c>
      <c r="H117" s="16">
        <f>'Tuition, Fees, Insurance'!G52</f>
        <v>0</v>
      </c>
      <c r="I117" s="16">
        <f>'Tuition, Fees, Insurance'!I52</f>
        <v>0</v>
      </c>
      <c r="J117" s="16">
        <f>'Tuition, Fees, Insurance'!K52</f>
        <v>0</v>
      </c>
      <c r="K117" s="7">
        <f>SUM(F117:J117)</f>
        <v>0</v>
      </c>
      <c r="M117" s="412" t="s">
        <v>60</v>
      </c>
      <c r="N117" s="413"/>
      <c r="O117" s="413"/>
      <c r="P117" s="414"/>
    </row>
    <row r="118" spans="2:16" ht="13" customHeight="1" x14ac:dyDescent="0.3">
      <c r="B118" s="42" t="str">
        <f>IF(C18="Graduate Student", B18, "-")</f>
        <v>-</v>
      </c>
      <c r="C118" s="61"/>
      <c r="D118" s="61"/>
      <c r="E118" s="61"/>
      <c r="F118" s="16">
        <f>'Tuition, Fees, Insurance'!C65</f>
        <v>0</v>
      </c>
      <c r="G118" s="16">
        <f>'Tuition, Fees, Insurance'!E65</f>
        <v>0</v>
      </c>
      <c r="H118" s="16">
        <f>'Tuition, Fees, Insurance'!G65</f>
        <v>0</v>
      </c>
      <c r="I118" s="16">
        <f>'Tuition, Fees, Insurance'!I65</f>
        <v>0</v>
      </c>
      <c r="J118" s="16">
        <f>'Tuition, Fees, Insurance'!K65</f>
        <v>0</v>
      </c>
      <c r="K118" s="7">
        <f>SUM(F118:J118)</f>
        <v>0</v>
      </c>
      <c r="M118" s="415" t="s">
        <v>96</v>
      </c>
      <c r="N118" s="416"/>
      <c r="O118" s="416"/>
      <c r="P118" s="417"/>
    </row>
    <row r="119" spans="2:16" ht="13" customHeight="1" x14ac:dyDescent="0.3">
      <c r="B119" s="9" t="s">
        <v>12</v>
      </c>
      <c r="C119" s="9"/>
      <c r="D119" s="9"/>
      <c r="E119" s="9"/>
      <c r="F119" s="24">
        <f t="shared" ref="F119:K119" si="12">SUM(F114:F118)</f>
        <v>0</v>
      </c>
      <c r="G119" s="24">
        <f t="shared" si="12"/>
        <v>0</v>
      </c>
      <c r="H119" s="24">
        <f t="shared" si="12"/>
        <v>0</v>
      </c>
      <c r="I119" s="24">
        <f t="shared" si="12"/>
        <v>0</v>
      </c>
      <c r="J119" s="24">
        <f t="shared" si="12"/>
        <v>0</v>
      </c>
      <c r="K119" s="24">
        <f t="shared" si="12"/>
        <v>0</v>
      </c>
      <c r="M119" s="53"/>
      <c r="N119" s="57" t="s">
        <v>61</v>
      </c>
      <c r="O119" s="57" t="s">
        <v>63</v>
      </c>
      <c r="P119" s="83" t="s">
        <v>62</v>
      </c>
    </row>
    <row r="120" spans="2:16" ht="13" customHeight="1" x14ac:dyDescent="0.3">
      <c r="B120" s="4"/>
      <c r="C120" s="4"/>
      <c r="D120" s="4"/>
      <c r="E120" s="4"/>
      <c r="F120" s="7"/>
      <c r="G120" s="7"/>
      <c r="H120" s="7"/>
      <c r="I120" s="7"/>
      <c r="J120" s="7"/>
      <c r="K120" s="7"/>
      <c r="M120" s="55" t="s">
        <v>74</v>
      </c>
      <c r="N120" s="304">
        <f>Rates!C8</f>
        <v>0.5</v>
      </c>
      <c r="O120" s="304">
        <f>Rates!D8</f>
        <v>0.59699999999999998</v>
      </c>
      <c r="P120" s="84">
        <f>Rates!E8</f>
        <v>0.38</v>
      </c>
    </row>
    <row r="121" spans="2:16" ht="13" customHeight="1" x14ac:dyDescent="0.3">
      <c r="B121" s="10" t="s">
        <v>13</v>
      </c>
      <c r="C121" s="10"/>
      <c r="D121" s="10"/>
      <c r="E121" s="10"/>
      <c r="F121" s="88">
        <f t="shared" ref="F121:K121" si="13">SUM(F85+F96+F104+F111+F119)</f>
        <v>0</v>
      </c>
      <c r="G121" s="88">
        <f t="shared" si="13"/>
        <v>0</v>
      </c>
      <c r="H121" s="88">
        <f t="shared" si="13"/>
        <v>0</v>
      </c>
      <c r="I121" s="88">
        <f t="shared" si="13"/>
        <v>0</v>
      </c>
      <c r="J121" s="88">
        <f t="shared" si="13"/>
        <v>0</v>
      </c>
      <c r="K121" s="88">
        <f t="shared" si="13"/>
        <v>0</v>
      </c>
      <c r="M121" s="55" t="s">
        <v>75</v>
      </c>
      <c r="N121" s="304">
        <f>Rates!C9</f>
        <v>0.26</v>
      </c>
      <c r="O121" s="304">
        <f>Rates!D9</f>
        <v>0.26</v>
      </c>
      <c r="P121" s="84">
        <f>Rates!E9</f>
        <v>0.26</v>
      </c>
    </row>
    <row r="122" spans="2:16" ht="13" customHeight="1" thickBot="1" x14ac:dyDescent="0.35">
      <c r="B122" s="11"/>
      <c r="C122" s="11" t="s">
        <v>206</v>
      </c>
      <c r="D122" s="11"/>
      <c r="E122" s="11"/>
      <c r="F122" s="89"/>
      <c r="G122" s="89"/>
      <c r="H122" s="89"/>
      <c r="I122" s="89"/>
      <c r="J122" s="89"/>
      <c r="K122" s="90"/>
      <c r="M122" s="55" t="s">
        <v>76</v>
      </c>
      <c r="N122" s="304">
        <f>Rates!C10</f>
        <v>0.57130000000000003</v>
      </c>
      <c r="O122" s="304">
        <f>Rates!D10</f>
        <v>0.83740000000000003</v>
      </c>
      <c r="P122" s="84">
        <f>Rates!E10</f>
        <v>0.501</v>
      </c>
    </row>
    <row r="123" spans="2:16" ht="13" customHeight="1" thickBot="1" x14ac:dyDescent="0.35">
      <c r="B123" s="10" t="s">
        <v>208</v>
      </c>
      <c r="C123" s="62">
        <f>N120</f>
        <v>0.5</v>
      </c>
      <c r="D123" s="463"/>
      <c r="E123" s="463"/>
      <c r="F123" s="91">
        <f>F85*$C$123</f>
        <v>0</v>
      </c>
      <c r="G123" s="91">
        <f t="shared" ref="G123:J123" si="14">G85*$C$123</f>
        <v>0</v>
      </c>
      <c r="H123" s="91">
        <f t="shared" si="14"/>
        <v>0</v>
      </c>
      <c r="I123" s="91">
        <f t="shared" si="14"/>
        <v>0</v>
      </c>
      <c r="J123" s="91">
        <f t="shared" si="14"/>
        <v>0</v>
      </c>
      <c r="K123" s="91">
        <f>SUM(F123:J123)</f>
        <v>0</v>
      </c>
      <c r="M123" s="55" t="s">
        <v>77</v>
      </c>
      <c r="N123" s="304">
        <f>Rates!C11</f>
        <v>0.31269999999999998</v>
      </c>
      <c r="O123" s="304">
        <f>Rates!D11</f>
        <v>0.503</v>
      </c>
      <c r="P123" s="84">
        <f>Rates!E11</f>
        <v>0.34820000000000001</v>
      </c>
    </row>
    <row r="124" spans="2:16" ht="13" customHeight="1" thickBot="1" x14ac:dyDescent="0.3">
      <c r="B124" s="15"/>
      <c r="C124" s="43"/>
      <c r="D124" s="43"/>
      <c r="E124" s="43"/>
      <c r="F124" s="92"/>
      <c r="G124" s="92"/>
      <c r="H124" s="92"/>
      <c r="I124" s="92"/>
      <c r="J124" s="92"/>
      <c r="K124" s="93"/>
      <c r="M124" s="53"/>
      <c r="N124" s="305"/>
      <c r="O124" s="305"/>
      <c r="P124" s="44"/>
    </row>
    <row r="125" spans="2:16" ht="13" customHeight="1" thickBot="1" x14ac:dyDescent="0.35">
      <c r="B125" s="17" t="s">
        <v>14</v>
      </c>
      <c r="C125" s="17"/>
      <c r="D125" s="17"/>
      <c r="E125" s="17"/>
      <c r="F125" s="94">
        <f>SUM(F121+F123)</f>
        <v>0</v>
      </c>
      <c r="G125" s="94">
        <f>SUM(G121+G123)</f>
        <v>0</v>
      </c>
      <c r="H125" s="94">
        <f>SUM(H121+H123)</f>
        <v>0</v>
      </c>
      <c r="I125" s="94">
        <f>SUM(I121+I123)</f>
        <v>0</v>
      </c>
      <c r="J125" s="94">
        <f>SUM(J121+J123)</f>
        <v>0</v>
      </c>
      <c r="K125" s="94">
        <f>SUM(F125:J125)</f>
        <v>0</v>
      </c>
      <c r="M125" s="56" t="s">
        <v>78</v>
      </c>
      <c r="N125" s="54"/>
      <c r="O125" s="366">
        <f>Rates!D13</f>
        <v>0.39</v>
      </c>
      <c r="P125" s="84"/>
    </row>
    <row r="126" spans="2:16" ht="15" customHeight="1" thickTop="1" thickBot="1" x14ac:dyDescent="0.35">
      <c r="B126" s="15"/>
      <c r="C126" s="15"/>
      <c r="D126" s="15"/>
      <c r="E126" s="15"/>
      <c r="F126" s="16"/>
      <c r="G126" s="16"/>
      <c r="H126" s="16"/>
      <c r="I126" s="16"/>
      <c r="J126" s="16"/>
      <c r="K126" s="13"/>
      <c r="M126" s="367" t="s">
        <v>79</v>
      </c>
      <c r="N126" s="365">
        <f>Rates!C14</f>
        <v>0.53320000000000001</v>
      </c>
      <c r="O126" s="28"/>
      <c r="P126" s="28"/>
    </row>
    <row r="127" spans="2:16" ht="15" customHeight="1" x14ac:dyDescent="0.3">
      <c r="B127" s="419" t="s">
        <v>207</v>
      </c>
      <c r="C127" s="419"/>
      <c r="D127" s="419"/>
      <c r="E127" s="419"/>
      <c r="F127" s="419"/>
      <c r="G127" s="419"/>
      <c r="H127" s="419"/>
      <c r="I127" s="419"/>
      <c r="J127" s="419"/>
      <c r="K127" s="419"/>
      <c r="M127" s="308"/>
      <c r="N127" s="21"/>
      <c r="O127" s="85"/>
    </row>
    <row r="128" spans="2:16" ht="13" x14ac:dyDescent="0.25">
      <c r="M128" s="308"/>
    </row>
    <row r="129" spans="2:13" ht="15" customHeight="1" x14ac:dyDescent="0.3">
      <c r="B129" s="303" t="s">
        <v>259</v>
      </c>
      <c r="C129" s="303"/>
      <c r="D129" s="303"/>
      <c r="E129" s="303"/>
      <c r="F129" s="303"/>
      <c r="G129" s="303"/>
      <c r="H129" s="303"/>
      <c r="I129" s="303"/>
      <c r="J129" s="303"/>
      <c r="K129" s="303"/>
      <c r="L129" s="21"/>
      <c r="M129" s="309"/>
    </row>
    <row r="130" spans="2:13" ht="15" hidden="1" customHeight="1" x14ac:dyDescent="0.3">
      <c r="B130" s="300" t="s">
        <v>81</v>
      </c>
      <c r="C130" s="301"/>
      <c r="D130" s="301"/>
      <c r="E130" s="301"/>
      <c r="F130" s="301"/>
      <c r="G130" s="301"/>
      <c r="H130" s="301"/>
      <c r="I130" s="301"/>
      <c r="J130" s="301"/>
      <c r="K130" s="302"/>
      <c r="L130" s="21"/>
      <c r="M130" s="85"/>
    </row>
    <row r="131" spans="2:13" ht="15" hidden="1" customHeight="1" x14ac:dyDescent="0.3">
      <c r="B131" s="36"/>
      <c r="F131" s="360" t="s">
        <v>0</v>
      </c>
      <c r="G131" s="361" t="s">
        <v>1</v>
      </c>
      <c r="H131" s="361" t="s">
        <v>2</v>
      </c>
      <c r="I131" s="361" t="s">
        <v>3</v>
      </c>
      <c r="J131" s="361" t="s">
        <v>4</v>
      </c>
      <c r="K131" s="363" t="s">
        <v>5</v>
      </c>
      <c r="L131" s="21"/>
      <c r="M131" s="85"/>
    </row>
    <row r="132" spans="2:13" ht="15" hidden="1" customHeight="1" x14ac:dyDescent="0.3">
      <c r="B132" s="96" t="s">
        <v>13</v>
      </c>
      <c r="C132" s="97"/>
      <c r="D132" s="97"/>
      <c r="E132" s="97"/>
      <c r="F132" s="98">
        <f>'Full Budget'!F121</f>
        <v>0</v>
      </c>
      <c r="G132" s="98">
        <f>'Full Budget'!G121</f>
        <v>0</v>
      </c>
      <c r="H132" s="98">
        <f>'Full Budget'!H121</f>
        <v>0</v>
      </c>
      <c r="I132" s="98">
        <f>'Full Budget'!I121</f>
        <v>0</v>
      </c>
      <c r="J132" s="98">
        <f>'Full Budget'!J121</f>
        <v>0</v>
      </c>
      <c r="K132" s="364">
        <f>'Full Budget'!K121</f>
        <v>0</v>
      </c>
      <c r="L132" s="21"/>
      <c r="M132" s="85"/>
    </row>
    <row r="133" spans="2:13" ht="15" hidden="1" customHeight="1" x14ac:dyDescent="0.3">
      <c r="B133" s="74"/>
      <c r="C133" s="362" t="s">
        <v>82</v>
      </c>
      <c r="D133" s="362"/>
      <c r="E133" s="362"/>
      <c r="F133" s="108"/>
      <c r="G133" s="108"/>
      <c r="H133" s="108"/>
      <c r="I133" s="108"/>
      <c r="J133" s="108"/>
      <c r="K133" s="109"/>
      <c r="L133" s="21"/>
      <c r="M133" s="85"/>
    </row>
    <row r="134" spans="2:13" ht="15" hidden="1" customHeight="1" x14ac:dyDescent="0.3">
      <c r="B134" s="99" t="s">
        <v>209</v>
      </c>
      <c r="C134" s="378">
        <v>0.2</v>
      </c>
      <c r="D134" s="464"/>
      <c r="E134" s="464"/>
      <c r="F134" s="98">
        <f>F132*$C$134</f>
        <v>0</v>
      </c>
      <c r="G134" s="98">
        <f t="shared" ref="G134:J134" si="15">G132*$C$134</f>
        <v>0</v>
      </c>
      <c r="H134" s="98">
        <f t="shared" si="15"/>
        <v>0</v>
      </c>
      <c r="I134" s="98">
        <f t="shared" si="15"/>
        <v>0</v>
      </c>
      <c r="J134" s="98">
        <f t="shared" si="15"/>
        <v>0</v>
      </c>
      <c r="K134" s="364">
        <f>SUM(F134:J134)</f>
        <v>0</v>
      </c>
      <c r="L134" s="21"/>
      <c r="M134" s="85"/>
    </row>
    <row r="135" spans="2:13" ht="15" hidden="1" customHeight="1" x14ac:dyDescent="0.3">
      <c r="B135" s="110"/>
      <c r="C135" s="111"/>
      <c r="D135" s="111"/>
      <c r="E135" s="111"/>
      <c r="F135" s="108"/>
      <c r="G135" s="108"/>
      <c r="H135" s="108"/>
      <c r="I135" s="108"/>
      <c r="J135" s="108"/>
      <c r="K135" s="109"/>
      <c r="L135" s="21"/>
      <c r="M135" s="85"/>
    </row>
    <row r="136" spans="2:13" ht="15" hidden="1" customHeight="1" x14ac:dyDescent="0.3">
      <c r="B136" s="100" t="s">
        <v>14</v>
      </c>
      <c r="C136" s="101"/>
      <c r="D136" s="101"/>
      <c r="E136" s="101"/>
      <c r="F136" s="98">
        <f>F132+F134</f>
        <v>0</v>
      </c>
      <c r="G136" s="98">
        <f>G132+G134</f>
        <v>0</v>
      </c>
      <c r="H136" s="98">
        <f>H132+H134</f>
        <v>0</v>
      </c>
      <c r="I136" s="98">
        <f>I132+I134</f>
        <v>0</v>
      </c>
      <c r="J136" s="98">
        <f>J132+J134</f>
        <v>0</v>
      </c>
      <c r="K136" s="364">
        <f>SUM(F136:J136)</f>
        <v>0</v>
      </c>
      <c r="L136" s="21"/>
      <c r="M136" s="85"/>
    </row>
    <row r="137" spans="2:13" ht="15" hidden="1" customHeight="1" x14ac:dyDescent="0.3">
      <c r="B137" s="102" t="s">
        <v>80</v>
      </c>
      <c r="C137" s="103"/>
      <c r="D137" s="103"/>
      <c r="E137" s="103"/>
      <c r="F137" s="103"/>
      <c r="G137" s="103"/>
      <c r="H137" s="103"/>
      <c r="I137" s="103"/>
      <c r="J137" s="103"/>
      <c r="K137" s="104"/>
      <c r="L137" s="21"/>
      <c r="M137" s="85"/>
    </row>
    <row r="138" spans="2:13" ht="15" hidden="1" customHeight="1" x14ac:dyDescent="0.3">
      <c r="B138" s="426" t="s">
        <v>244</v>
      </c>
      <c r="C138" s="427"/>
      <c r="D138" s="427"/>
      <c r="E138" s="427"/>
      <c r="F138" s="427"/>
      <c r="G138" s="427"/>
      <c r="H138" s="427"/>
      <c r="I138" s="427"/>
      <c r="J138" s="427"/>
      <c r="K138" s="428"/>
      <c r="L138" s="21"/>
      <c r="M138" s="85"/>
    </row>
    <row r="139" spans="2:13" ht="14.5" hidden="1" customHeight="1" thickBot="1" x14ac:dyDescent="0.35">
      <c r="B139" s="422" t="s">
        <v>260</v>
      </c>
      <c r="C139" s="423"/>
      <c r="D139" s="423"/>
      <c r="E139" s="423"/>
      <c r="F139" s="423"/>
      <c r="G139" s="423"/>
      <c r="H139" s="423"/>
      <c r="I139" s="423"/>
      <c r="J139" s="423"/>
      <c r="K139" s="424"/>
      <c r="L139" s="21"/>
      <c r="M139" s="85"/>
    </row>
    <row r="140" spans="2:13" ht="15" customHeight="1" x14ac:dyDescent="0.3">
      <c r="B140" s="306"/>
      <c r="C140" s="105"/>
      <c r="D140" s="105"/>
      <c r="E140" s="105"/>
      <c r="F140" s="106"/>
      <c r="G140" s="307"/>
      <c r="H140" s="106"/>
      <c r="I140" s="106"/>
      <c r="J140" s="106"/>
      <c r="K140" s="13"/>
      <c r="L140" s="21"/>
      <c r="M140" s="406"/>
    </row>
    <row r="141" spans="2:13" ht="15" customHeight="1" x14ac:dyDescent="0.3">
      <c r="B141" s="308" t="s">
        <v>233</v>
      </c>
      <c r="C141" s="86"/>
      <c r="D141" s="86"/>
      <c r="E141" s="86"/>
      <c r="F141" s="87"/>
      <c r="G141" s="87"/>
      <c r="H141" s="87"/>
      <c r="I141" s="87"/>
      <c r="J141" s="87"/>
      <c r="K141" s="13"/>
      <c r="L141" s="21"/>
      <c r="M141" s="21"/>
    </row>
    <row r="142" spans="2:13" ht="39" hidden="1" customHeight="1" x14ac:dyDescent="0.3">
      <c r="B142" s="300" t="s">
        <v>92</v>
      </c>
      <c r="C142" s="301"/>
      <c r="D142" s="301"/>
      <c r="E142" s="301"/>
      <c r="F142" s="301"/>
      <c r="G142" s="301"/>
      <c r="H142" s="301"/>
      <c r="I142" s="301"/>
      <c r="J142" s="301"/>
      <c r="K142" s="302"/>
      <c r="L142" s="21"/>
      <c r="M142" s="406"/>
    </row>
    <row r="143" spans="2:13" ht="15" hidden="1" customHeight="1" x14ac:dyDescent="0.3">
      <c r="B143" s="36"/>
      <c r="F143" s="5" t="s">
        <v>0</v>
      </c>
      <c r="G143" s="6" t="s">
        <v>1</v>
      </c>
      <c r="H143" s="6" t="s">
        <v>2</v>
      </c>
      <c r="I143" s="6" t="s">
        <v>3</v>
      </c>
      <c r="J143" s="6" t="s">
        <v>4</v>
      </c>
      <c r="K143" s="95" t="s">
        <v>5</v>
      </c>
      <c r="L143" s="21"/>
      <c r="M143" s="406"/>
    </row>
    <row r="144" spans="2:13" ht="65.5" hidden="1" customHeight="1" x14ac:dyDescent="0.3">
      <c r="B144" s="268" t="s">
        <v>83</v>
      </c>
      <c r="C144" s="368" t="s">
        <v>236</v>
      </c>
      <c r="D144" s="368"/>
      <c r="E144" s="368"/>
      <c r="F144" s="369">
        <f>'Full Budget'!F121-F146</f>
        <v>0</v>
      </c>
      <c r="G144" s="369">
        <f>'Full Budget'!G121-G146</f>
        <v>0</v>
      </c>
      <c r="H144" s="369">
        <f>'Full Budget'!H121-H146</f>
        <v>0</v>
      </c>
      <c r="I144" s="369">
        <f>'Full Budget'!I121-I146</f>
        <v>0</v>
      </c>
      <c r="J144" s="369">
        <f>'Full Budget'!J121-J146</f>
        <v>0</v>
      </c>
      <c r="K144" s="370">
        <f>'Full Budget'!K121-K146</f>
        <v>0</v>
      </c>
      <c r="L144" s="21"/>
      <c r="M144" s="21"/>
    </row>
    <row r="145" spans="2:21" ht="95.5" hidden="1" customHeight="1" x14ac:dyDescent="0.3">
      <c r="B145" s="96" t="s">
        <v>84</v>
      </c>
      <c r="C145" s="371" t="s">
        <v>93</v>
      </c>
      <c r="D145" s="371"/>
      <c r="E145" s="371"/>
      <c r="F145" s="372"/>
      <c r="G145" s="372"/>
      <c r="H145" s="372"/>
      <c r="I145" s="372"/>
      <c r="J145" s="372"/>
      <c r="K145" s="115">
        <f t="shared" ref="K145:K151" si="16">SUM(F145:J145)</f>
        <v>0</v>
      </c>
      <c r="L145" s="429" t="s">
        <v>263</v>
      </c>
      <c r="M145" s="419"/>
      <c r="N145" s="280"/>
      <c r="O145" s="280"/>
      <c r="P145" s="280"/>
      <c r="Q145" s="280"/>
      <c r="R145" s="280"/>
      <c r="S145" s="280"/>
      <c r="T145" s="280"/>
      <c r="U145" s="280"/>
    </row>
    <row r="146" spans="2:21" ht="29" hidden="1" customHeight="1" x14ac:dyDescent="0.3">
      <c r="B146" s="96" t="s">
        <v>85</v>
      </c>
      <c r="C146" s="373" t="s">
        <v>91</v>
      </c>
      <c r="D146" s="373"/>
      <c r="E146" s="373"/>
      <c r="F146" s="372"/>
      <c r="G146" s="372"/>
      <c r="H146" s="372"/>
      <c r="I146" s="372"/>
      <c r="J146" s="372"/>
      <c r="K146" s="115">
        <f t="shared" si="16"/>
        <v>0</v>
      </c>
      <c r="L146" s="418" t="s">
        <v>264</v>
      </c>
      <c r="M146" s="418"/>
      <c r="N146" s="21"/>
    </row>
    <row r="147" spans="2:21" ht="15" hidden="1" customHeight="1" x14ac:dyDescent="0.3">
      <c r="B147" s="96" t="s">
        <v>86</v>
      </c>
      <c r="C147" s="97"/>
      <c r="D147" s="97"/>
      <c r="E147" s="97"/>
      <c r="F147" s="374">
        <f>F145+F146</f>
        <v>0</v>
      </c>
      <c r="G147" s="374">
        <f>G145+G146</f>
        <v>0</v>
      </c>
      <c r="H147" s="374">
        <f>H145+H146</f>
        <v>0</v>
      </c>
      <c r="I147" s="374">
        <f>I145+I146</f>
        <v>0</v>
      </c>
      <c r="J147" s="374">
        <f>J145+J146</f>
        <v>0</v>
      </c>
      <c r="K147" s="115">
        <f t="shared" si="16"/>
        <v>0</v>
      </c>
      <c r="L147" s="21"/>
      <c r="M147" s="406"/>
    </row>
    <row r="148" spans="2:21" ht="15" hidden="1" customHeight="1" x14ac:dyDescent="0.3">
      <c r="B148" s="36" t="s">
        <v>90</v>
      </c>
      <c r="F148" s="375">
        <f>'Full Budget'!F96+'Full Budget'!F104+'Full Budget'!F111+'Full Budget'!F119</f>
        <v>0</v>
      </c>
      <c r="G148" s="375">
        <f>'Full Budget'!G96+'Full Budget'!G104+'Full Budget'!G111+'Full Budget'!G119</f>
        <v>0</v>
      </c>
      <c r="H148" s="375">
        <f>'Full Budget'!H96+'Full Budget'!H104+'Full Budget'!H111+'Full Budget'!H119</f>
        <v>0</v>
      </c>
      <c r="I148" s="375">
        <f>'Full Budget'!I96+'Full Budget'!I104+'Full Budget'!I111+'Full Budget'!I119</f>
        <v>0</v>
      </c>
      <c r="J148" s="375">
        <f>'Full Budget'!J96+'Full Budget'!J104+'Full Budget'!J111+'Full Budget'!J119</f>
        <v>0</v>
      </c>
      <c r="K148" s="114">
        <f t="shared" si="16"/>
        <v>0</v>
      </c>
      <c r="L148" s="21"/>
      <c r="M148" s="21"/>
    </row>
    <row r="149" spans="2:21" ht="15" hidden="1" customHeight="1" x14ac:dyDescent="0.3">
      <c r="B149" s="96" t="s">
        <v>87</v>
      </c>
      <c r="C149" s="97"/>
      <c r="D149" s="97"/>
      <c r="E149" s="97"/>
      <c r="F149" s="374">
        <f>F147-F148</f>
        <v>0</v>
      </c>
      <c r="G149" s="374">
        <f>G147-G148</f>
        <v>0</v>
      </c>
      <c r="H149" s="374">
        <f>H147-H148</f>
        <v>0</v>
      </c>
      <c r="I149" s="374">
        <f>I147-I148</f>
        <v>0</v>
      </c>
      <c r="J149" s="374">
        <f>J147-J148</f>
        <v>0</v>
      </c>
      <c r="K149" s="115">
        <f t="shared" si="16"/>
        <v>0</v>
      </c>
      <c r="L149" s="21"/>
      <c r="M149" s="21"/>
    </row>
    <row r="150" spans="2:21" ht="13" hidden="1" x14ac:dyDescent="0.3">
      <c r="B150" s="96" t="s">
        <v>88</v>
      </c>
      <c r="C150" s="97"/>
      <c r="D150" s="97"/>
      <c r="E150" s="97"/>
      <c r="F150" s="374">
        <f>F149*'Full Budget'!$C$123</f>
        <v>0</v>
      </c>
      <c r="G150" s="374">
        <f>G149*'Full Budget'!$C$123</f>
        <v>0</v>
      </c>
      <c r="H150" s="374">
        <f>H149*'Full Budget'!$C$123</f>
        <v>0</v>
      </c>
      <c r="I150" s="374">
        <f>I149*'Full Budget'!$C$123</f>
        <v>0</v>
      </c>
      <c r="J150" s="374">
        <f>J149*'Full Budget'!$C$123</f>
        <v>0</v>
      </c>
      <c r="K150" s="115">
        <f t="shared" si="16"/>
        <v>0</v>
      </c>
      <c r="L150" s="407"/>
      <c r="M150" s="21"/>
    </row>
    <row r="151" spans="2:21" ht="13.5" hidden="1" thickBot="1" x14ac:dyDescent="0.35">
      <c r="B151" s="112" t="s">
        <v>89</v>
      </c>
      <c r="C151" s="113"/>
      <c r="D151" s="113"/>
      <c r="E151" s="113"/>
      <c r="F151" s="116">
        <f>F147+F150</f>
        <v>0</v>
      </c>
      <c r="G151" s="116">
        <f>G147+G150</f>
        <v>0</v>
      </c>
      <c r="H151" s="116">
        <f>H147+H150</f>
        <v>0</v>
      </c>
      <c r="I151" s="116">
        <f>I147+I150</f>
        <v>0</v>
      </c>
      <c r="J151" s="116">
        <f>J147+J150</f>
        <v>0</v>
      </c>
      <c r="K151" s="117">
        <f t="shared" si="16"/>
        <v>0</v>
      </c>
      <c r="L151" s="21"/>
      <c r="M151" s="21"/>
    </row>
    <row r="152" spans="2:21" ht="13" x14ac:dyDescent="0.3">
      <c r="K152" s="350"/>
      <c r="L152" s="21"/>
    </row>
  </sheetData>
  <mergeCells count="14">
    <mergeCell ref="B2:K2"/>
    <mergeCell ref="B87:K88"/>
    <mergeCell ref="M117:P117"/>
    <mergeCell ref="M118:P118"/>
    <mergeCell ref="L146:M146"/>
    <mergeCell ref="B127:K127"/>
    <mergeCell ref="B34:K34"/>
    <mergeCell ref="M3:Q3"/>
    <mergeCell ref="M5:R5"/>
    <mergeCell ref="M4:R4"/>
    <mergeCell ref="B139:K139"/>
    <mergeCell ref="E3:F3"/>
    <mergeCell ref="B138:K138"/>
    <mergeCell ref="L145:M145"/>
  </mergeCells>
  <phoneticPr fontId="14" type="noConversion"/>
  <hyperlinks>
    <hyperlink ref="M117:P117" r:id="rId1" display="F&amp;A Rate Table" xr:uid="{FC022216-C54A-4CBD-B67A-4061C6FD9913}"/>
  </hyperlinks>
  <pageMargins left="0.7" right="0.7" top="0.75" bottom="0.75" header="0.3" footer="0.3"/>
  <pageSetup scale="76" fitToHeight="3"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64DC-9C64-4B9E-BE8B-45665F658D91}">
  <sheetPr>
    <pageSetUpPr fitToPage="1"/>
  </sheetPr>
  <dimension ref="A1:K147"/>
  <sheetViews>
    <sheetView workbookViewId="0">
      <selection activeCell="E8" sqref="E8"/>
    </sheetView>
  </sheetViews>
  <sheetFormatPr defaultRowHeight="14.5" x14ac:dyDescent="0.35"/>
  <cols>
    <col min="1" max="1" width="40.26953125" style="236" customWidth="1"/>
    <col min="2" max="2" width="19.90625" customWidth="1"/>
    <col min="3" max="3" width="16.90625" customWidth="1"/>
    <col min="4" max="4" width="18.08984375" customWidth="1"/>
    <col min="5" max="5" width="17.453125" customWidth="1"/>
    <col min="6" max="6" width="16.90625" customWidth="1"/>
    <col min="7" max="7" width="24.81640625" style="119" customWidth="1"/>
    <col min="8" max="8" width="27" customWidth="1"/>
    <col min="9" max="9" width="25.453125" customWidth="1"/>
    <col min="10" max="10" width="10.81640625" customWidth="1"/>
  </cols>
  <sheetData>
    <row r="1" spans="1:10" ht="18.5" x14ac:dyDescent="0.45">
      <c r="A1" s="432" t="s">
        <v>70</v>
      </c>
      <c r="B1" s="432"/>
      <c r="C1" s="432"/>
      <c r="D1" s="432"/>
      <c r="E1" s="432"/>
      <c r="F1" s="432"/>
      <c r="G1" s="140"/>
    </row>
    <row r="2" spans="1:10" ht="16" thickBot="1" x14ac:dyDescent="0.4">
      <c r="A2" s="431" t="s">
        <v>65</v>
      </c>
      <c r="B2" s="431"/>
      <c r="C2" s="431"/>
      <c r="D2" s="431"/>
      <c r="E2" s="431"/>
      <c r="F2" s="431"/>
      <c r="G2" s="154" t="s">
        <v>98</v>
      </c>
    </row>
    <row r="3" spans="1:10" ht="15.5" customHeight="1" x14ac:dyDescent="0.35">
      <c r="A3" s="316" t="s">
        <v>211</v>
      </c>
      <c r="B3" s="435"/>
      <c r="C3" s="435"/>
      <c r="D3" s="47"/>
      <c r="E3" s="47"/>
      <c r="F3" s="49"/>
    </row>
    <row r="4" spans="1:10" ht="15" customHeight="1" x14ac:dyDescent="0.35">
      <c r="A4" s="138" t="s">
        <v>210</v>
      </c>
      <c r="B4" s="194"/>
      <c r="F4" s="151"/>
    </row>
    <row r="5" spans="1:10" x14ac:dyDescent="0.35">
      <c r="A5" s="183" t="s">
        <v>100</v>
      </c>
      <c r="B5" s="194"/>
      <c r="C5" s="315"/>
      <c r="D5" s="315"/>
      <c r="E5" s="315"/>
      <c r="F5" s="317"/>
      <c r="G5" s="107"/>
    </row>
    <row r="6" spans="1:10" x14ac:dyDescent="0.35">
      <c r="A6" s="318" t="s">
        <v>103</v>
      </c>
      <c r="B6" s="310">
        <f>IF(B5="9 month appt (AY)", 1560, 2080)</f>
        <v>2080</v>
      </c>
      <c r="C6" s="315"/>
      <c r="D6" s="315"/>
      <c r="E6" s="315"/>
      <c r="F6" s="317"/>
      <c r="G6" s="107"/>
    </row>
    <row r="7" spans="1:10" x14ac:dyDescent="0.35">
      <c r="A7" s="138" t="s">
        <v>101</v>
      </c>
      <c r="B7" s="194"/>
      <c r="C7" s="315"/>
      <c r="D7" s="315"/>
      <c r="E7" s="315"/>
      <c r="F7" s="317"/>
      <c r="G7" s="107"/>
    </row>
    <row r="8" spans="1:10" x14ac:dyDescent="0.35">
      <c r="A8" s="318" t="s">
        <v>102</v>
      </c>
      <c r="B8" s="311"/>
      <c r="C8" s="315"/>
      <c r="D8" s="315"/>
      <c r="E8" s="315"/>
      <c r="F8" s="317"/>
      <c r="G8" s="107"/>
    </row>
    <row r="9" spans="1:10" ht="15" thickBot="1" x14ac:dyDescent="0.4">
      <c r="A9" s="195" t="s">
        <v>223</v>
      </c>
      <c r="B9" s="270"/>
      <c r="C9" s="315"/>
      <c r="D9" s="315"/>
      <c r="E9" s="315"/>
      <c r="F9" s="317"/>
      <c r="G9" s="107"/>
    </row>
    <row r="10" spans="1:10" x14ac:dyDescent="0.35">
      <c r="A10" s="318" t="s">
        <v>113</v>
      </c>
      <c r="B10" s="312"/>
      <c r="C10" s="315"/>
      <c r="D10" s="315"/>
      <c r="E10" s="315"/>
      <c r="F10" s="317"/>
      <c r="G10" s="107"/>
      <c r="H10" s="437" t="s">
        <v>46</v>
      </c>
      <c r="I10" s="438"/>
    </row>
    <row r="11" spans="1:10" x14ac:dyDescent="0.35">
      <c r="A11" s="195"/>
      <c r="B11" s="125" t="s">
        <v>0</v>
      </c>
      <c r="C11" s="125" t="s">
        <v>1</v>
      </c>
      <c r="D11" s="125" t="s">
        <v>2</v>
      </c>
      <c r="E11" s="125" t="s">
        <v>3</v>
      </c>
      <c r="F11" s="126" t="s">
        <v>4</v>
      </c>
      <c r="G11" s="107"/>
      <c r="H11" s="25" t="s">
        <v>22</v>
      </c>
      <c r="I11" s="80">
        <f>Rates!$C$22</f>
        <v>0.317</v>
      </c>
    </row>
    <row r="12" spans="1:10" x14ac:dyDescent="0.35">
      <c r="A12" s="138" t="str">
        <f>IF(B7="Hours", "Hourly Rate", "Base Salary")</f>
        <v>Base Salary</v>
      </c>
      <c r="B12" s="131">
        <f>IF(A12="Base Salary", B8, B8/B6)</f>
        <v>0</v>
      </c>
      <c r="C12" s="131">
        <f>B12+(B12*$B$9)</f>
        <v>0</v>
      </c>
      <c r="D12" s="131">
        <f>C12+(C12*$B$9)</f>
        <v>0</v>
      </c>
      <c r="E12" s="131">
        <f>D12+(D12*$B$9)</f>
        <v>0</v>
      </c>
      <c r="F12" s="133">
        <f>E12+(E12*$B$9)</f>
        <v>0</v>
      </c>
      <c r="G12" s="107"/>
      <c r="H12" s="148" t="s">
        <v>16</v>
      </c>
      <c r="I12" s="81"/>
      <c r="J12" s="72"/>
    </row>
    <row r="13" spans="1:10" ht="14.5" customHeight="1" x14ac:dyDescent="0.35">
      <c r="A13" s="138" t="s">
        <v>108</v>
      </c>
      <c r="B13" s="69"/>
      <c r="C13" s="69"/>
      <c r="D13" s="69"/>
      <c r="E13" s="69"/>
      <c r="F13" s="73"/>
      <c r="G13" s="433" t="s">
        <v>67</v>
      </c>
      <c r="H13" s="25" t="s">
        <v>6</v>
      </c>
      <c r="I13" s="80">
        <f>Rates!$C$24</f>
        <v>0.40100000000000002</v>
      </c>
    </row>
    <row r="14" spans="1:10" x14ac:dyDescent="0.35">
      <c r="A14" s="138" t="s">
        <v>105</v>
      </c>
      <c r="B14" s="69"/>
      <c r="C14" s="69"/>
      <c r="D14" s="69"/>
      <c r="E14" s="69"/>
      <c r="F14" s="73"/>
      <c r="G14" s="433"/>
      <c r="H14" s="26" t="s">
        <v>17</v>
      </c>
      <c r="I14" s="81"/>
    </row>
    <row r="15" spans="1:10" x14ac:dyDescent="0.35">
      <c r="A15" s="138" t="s">
        <v>109</v>
      </c>
      <c r="B15" s="120">
        <f>IF($B$5="9 month appt (AY)", B13/9, B13/12)</f>
        <v>0</v>
      </c>
      <c r="C15" s="120">
        <f>IF($B$5="9 month appt (AY)", C13/9, C13/12)</f>
        <v>0</v>
      </c>
      <c r="D15" s="120">
        <f>IF($B$5="9 month appt (AY)", D13/9, D13/12)</f>
        <v>0</v>
      </c>
      <c r="E15" s="120">
        <f>IF($B$5="9 month appt (AY)", E13/9, E13/12)</f>
        <v>0</v>
      </c>
      <c r="F15" s="121">
        <f>IF($B$5="9 month appt (AY)", F13/9, F13/12)</f>
        <v>0</v>
      </c>
      <c r="G15" s="141"/>
      <c r="H15" s="25" t="s">
        <v>18</v>
      </c>
      <c r="I15" s="80">
        <f>Rates!$C$26</f>
        <v>0.02</v>
      </c>
    </row>
    <row r="16" spans="1:10" x14ac:dyDescent="0.35">
      <c r="A16" s="212" t="s">
        <v>107</v>
      </c>
      <c r="B16" s="132">
        <f>IF($B$5="9 month appt (AY)", B12/9*B13, B12/12*B13)</f>
        <v>0</v>
      </c>
      <c r="C16" s="132">
        <f>IF($B$5="9 month appt (AY)", C12/9*C13, C12/12*C13)</f>
        <v>0</v>
      </c>
      <c r="D16" s="132">
        <f>IF($B$5="9 month appt (AY)", D12/9*D13, D12/12*D13)</f>
        <v>0</v>
      </c>
      <c r="E16" s="132">
        <f>IF($B$5="9 month appt (AY)", E12/9*E13, E12/12*E13)</f>
        <v>0</v>
      </c>
      <c r="F16" s="134">
        <f>IF($B$5="9 month appt (AY)", F12/9*F13, F12/12*F13)</f>
        <v>0</v>
      </c>
      <c r="G16" s="142"/>
      <c r="H16" s="26" t="s">
        <v>19</v>
      </c>
      <c r="I16" s="81"/>
    </row>
    <row r="17" spans="1:9" x14ac:dyDescent="0.35">
      <c r="A17" s="138" t="s">
        <v>106</v>
      </c>
      <c r="B17" s="120" t="str">
        <f>IF($B$7="Hours", B14/$B$6, "-")</f>
        <v>-</v>
      </c>
      <c r="C17" s="120" t="str">
        <f>IF($B$7="Hours", C14/$B$6, "-")</f>
        <v>-</v>
      </c>
      <c r="D17" s="120" t="str">
        <f>IF($B$7="Hours", D14/$B$6, "-")</f>
        <v>-</v>
      </c>
      <c r="E17" s="120" t="str">
        <f>IF($B$7="Hours", E14/$B$6, "-")</f>
        <v>-</v>
      </c>
      <c r="F17" s="121" t="str">
        <f>IF($B$7="Hours", F14/$B$6, "-")</f>
        <v>-</v>
      </c>
      <c r="H17" s="25" t="s">
        <v>20</v>
      </c>
      <c r="I17" s="80">
        <f>Rates!$C$28</f>
        <v>0.10100000000000001</v>
      </c>
    </row>
    <row r="18" spans="1:9" ht="15" thickBot="1" x14ac:dyDescent="0.4">
      <c r="A18" s="327" t="s">
        <v>110</v>
      </c>
      <c r="B18" s="135" t="str">
        <f>IF($B$7="Hours", B12*B14, "0")</f>
        <v>0</v>
      </c>
      <c r="C18" s="135" t="str">
        <f>IF($B$7="Hours", C12*C14, "0")</f>
        <v>0</v>
      </c>
      <c r="D18" s="135" t="str">
        <f>IF($B$7="Hours", D12*D14, "0")</f>
        <v>0</v>
      </c>
      <c r="E18" s="135" t="str">
        <f>IF($B$7="Hours", E12*E14, "0")</f>
        <v>0</v>
      </c>
      <c r="F18" s="136" t="str">
        <f>IF($B$7="Hours", F12*F14, "0")</f>
        <v>0</v>
      </c>
      <c r="H18" s="27" t="s">
        <v>21</v>
      </c>
      <c r="I18" s="28"/>
    </row>
    <row r="19" spans="1:9" ht="15" thickBot="1" x14ac:dyDescent="0.4">
      <c r="A19" s="328"/>
      <c r="B19" s="123"/>
      <c r="C19" s="123"/>
      <c r="D19" s="123"/>
      <c r="E19" s="123"/>
      <c r="F19" s="123"/>
    </row>
    <row r="20" spans="1:9" x14ac:dyDescent="0.35">
      <c r="A20" s="316" t="s">
        <v>215</v>
      </c>
      <c r="B20" s="435"/>
      <c r="C20" s="435"/>
      <c r="D20" s="47"/>
      <c r="E20" s="47"/>
      <c r="F20" s="49"/>
      <c r="G20" s="153"/>
    </row>
    <row r="21" spans="1:9" ht="15" customHeight="1" x14ac:dyDescent="0.35">
      <c r="A21" s="138" t="s">
        <v>210</v>
      </c>
      <c r="B21" s="194"/>
      <c r="F21" s="151"/>
    </row>
    <row r="22" spans="1:9" ht="15.5" customHeight="1" x14ac:dyDescent="0.35">
      <c r="A22" s="183" t="s">
        <v>100</v>
      </c>
      <c r="B22" s="194"/>
      <c r="F22" s="151"/>
    </row>
    <row r="23" spans="1:9" ht="15" customHeight="1" x14ac:dyDescent="0.35">
      <c r="A23" s="318" t="s">
        <v>103</v>
      </c>
      <c r="B23" s="310">
        <f>IF(B22="9 month appt (AY)", 1560, 2080)</f>
        <v>2080</v>
      </c>
      <c r="C23" s="319"/>
      <c r="D23" s="198"/>
      <c r="E23" s="320"/>
      <c r="F23" s="151"/>
    </row>
    <row r="24" spans="1:9" ht="15.5" customHeight="1" x14ac:dyDescent="0.35">
      <c r="A24" s="138" t="s">
        <v>101</v>
      </c>
      <c r="B24" s="194"/>
      <c r="C24" s="319"/>
      <c r="D24" s="198"/>
      <c r="E24" s="320"/>
      <c r="F24" s="151"/>
    </row>
    <row r="25" spans="1:9" x14ac:dyDescent="0.35">
      <c r="A25" s="318" t="s">
        <v>102</v>
      </c>
      <c r="B25" s="311"/>
      <c r="C25" s="319"/>
      <c r="D25" s="198"/>
      <c r="E25" s="320"/>
      <c r="F25" s="151"/>
    </row>
    <row r="26" spans="1:9" ht="15" thickBot="1" x14ac:dyDescent="0.4">
      <c r="A26" s="195" t="s">
        <v>223</v>
      </c>
      <c r="B26" s="270"/>
      <c r="C26" s="319"/>
      <c r="D26" s="198"/>
      <c r="E26" s="320"/>
      <c r="F26" s="151"/>
    </row>
    <row r="27" spans="1:9" ht="16.5" customHeight="1" x14ac:dyDescent="0.35">
      <c r="A27" s="318" t="s">
        <v>113</v>
      </c>
      <c r="B27" s="312"/>
      <c r="C27" s="319"/>
      <c r="D27" s="198"/>
      <c r="E27" s="320"/>
      <c r="F27" s="151"/>
      <c r="H27" s="437" t="s">
        <v>46</v>
      </c>
      <c r="I27" s="438"/>
    </row>
    <row r="28" spans="1:9" x14ac:dyDescent="0.35">
      <c r="A28" s="184"/>
      <c r="B28" s="125" t="s">
        <v>0</v>
      </c>
      <c r="C28" s="125" t="s">
        <v>1</v>
      </c>
      <c r="D28" s="125" t="s">
        <v>2</v>
      </c>
      <c r="E28" s="125" t="s">
        <v>3</v>
      </c>
      <c r="F28" s="126" t="s">
        <v>4</v>
      </c>
      <c r="H28" s="25" t="s">
        <v>22</v>
      </c>
      <c r="I28" s="80">
        <f>Rates!$C$22</f>
        <v>0.317</v>
      </c>
    </row>
    <row r="29" spans="1:9" x14ac:dyDescent="0.35">
      <c r="A29" s="138" t="str">
        <f>IF(B24="Hours", "Hourly Rate", "Base Salary")</f>
        <v>Base Salary</v>
      </c>
      <c r="B29" s="131">
        <f>IF(A29="Base Salary", B25, B25/B23)</f>
        <v>0</v>
      </c>
      <c r="C29" s="131">
        <f>B29+(B29*$B$26)</f>
        <v>0</v>
      </c>
      <c r="D29" s="131">
        <f>C29+(C29*$B$26)</f>
        <v>0</v>
      </c>
      <c r="E29" s="131">
        <f>D29+(D29*$B$26)</f>
        <v>0</v>
      </c>
      <c r="F29" s="133">
        <f>E29+(E29*$B$26)</f>
        <v>0</v>
      </c>
      <c r="H29" s="148" t="s">
        <v>16</v>
      </c>
      <c r="I29" s="81"/>
    </row>
    <row r="30" spans="1:9" x14ac:dyDescent="0.35">
      <c r="A30" s="138" t="s">
        <v>108</v>
      </c>
      <c r="B30" s="69"/>
      <c r="C30" s="69"/>
      <c r="D30" s="69"/>
      <c r="E30" s="69"/>
      <c r="F30" s="73"/>
      <c r="G30" s="434" t="s">
        <v>67</v>
      </c>
      <c r="H30" s="25" t="s">
        <v>6</v>
      </c>
      <c r="I30" s="80">
        <f>Rates!$C$24</f>
        <v>0.40100000000000002</v>
      </c>
    </row>
    <row r="31" spans="1:9" x14ac:dyDescent="0.35">
      <c r="A31" s="138" t="s">
        <v>105</v>
      </c>
      <c r="B31" s="69"/>
      <c r="C31" s="69"/>
      <c r="D31" s="69"/>
      <c r="E31" s="69"/>
      <c r="F31" s="73"/>
      <c r="G31" s="434"/>
      <c r="H31" s="26" t="s">
        <v>17</v>
      </c>
      <c r="I31" s="81"/>
    </row>
    <row r="32" spans="1:9" x14ac:dyDescent="0.35">
      <c r="A32" s="138" t="s">
        <v>109</v>
      </c>
      <c r="B32" s="120">
        <f>IF($B$22="9 month appt (AY)", B30/9, B30/12)</f>
        <v>0</v>
      </c>
      <c r="C32" s="120">
        <f>IF($B$22="9 month appt (AY)", C30/9, C30/12)</f>
        <v>0</v>
      </c>
      <c r="D32" s="120">
        <f>IF($B$22="9 month appt (AY)", D30/9, D30/12)</f>
        <v>0</v>
      </c>
      <c r="E32" s="120">
        <f>IF($B$22="9 month appt (AY)", E30/9, E30/12)</f>
        <v>0</v>
      </c>
      <c r="F32" s="121">
        <f>IF($B$22="9 month appt (AY)", F30/9, F30/12)</f>
        <v>0</v>
      </c>
      <c r="H32" s="25" t="s">
        <v>18</v>
      </c>
      <c r="I32" s="80">
        <f>Rates!$C$26</f>
        <v>0.02</v>
      </c>
    </row>
    <row r="33" spans="1:9" x14ac:dyDescent="0.35">
      <c r="A33" s="212" t="s">
        <v>107</v>
      </c>
      <c r="B33" s="132">
        <f>IF($B$22="9 month appt (AY)", B29/9*B30, B29/12*B30)</f>
        <v>0</v>
      </c>
      <c r="C33" s="132">
        <f>IF($B$22="9 month appt (AY)", C29/9*C30, C29/12*C30)</f>
        <v>0</v>
      </c>
      <c r="D33" s="132">
        <f>IF($B$22="9 month appt (AY)", D29/9*D30, D29/12*D30)</f>
        <v>0</v>
      </c>
      <c r="E33" s="132">
        <f>IF($B$22="9 month appt (AY)", E29/9*E30, E29/12*E30)</f>
        <v>0</v>
      </c>
      <c r="F33" s="134">
        <f>IF($B$22="9 month appt (AY)", F29/9*F30, F29/12*F30)</f>
        <v>0</v>
      </c>
      <c r="G33" s="143"/>
      <c r="H33" s="26" t="s">
        <v>19</v>
      </c>
      <c r="I33" s="81"/>
    </row>
    <row r="34" spans="1:9" x14ac:dyDescent="0.35">
      <c r="A34" s="138" t="s">
        <v>106</v>
      </c>
      <c r="B34" s="120" t="str">
        <f>IF($B$24="Hours", B31/$B$23, "-")</f>
        <v>-</v>
      </c>
      <c r="C34" s="120" t="str">
        <f>IF($B$24="Hours", C31/$B$23, "-")</f>
        <v>-</v>
      </c>
      <c r="D34" s="120" t="str">
        <f>IF($B$24="Hours", D31/$B$23, "-")</f>
        <v>-</v>
      </c>
      <c r="E34" s="120" t="str">
        <f>IF($B$24="Hours", E31/$B$23, "-")</f>
        <v>-</v>
      </c>
      <c r="F34" s="121" t="str">
        <f>IF($B$24="Hours", F31/$B$23, "-")</f>
        <v>-</v>
      </c>
      <c r="H34" s="25" t="s">
        <v>20</v>
      </c>
      <c r="I34" s="80">
        <f>Rates!$C$28</f>
        <v>0.10100000000000001</v>
      </c>
    </row>
    <row r="35" spans="1:9" ht="15" thickBot="1" x14ac:dyDescent="0.4">
      <c r="A35" s="327" t="s">
        <v>110</v>
      </c>
      <c r="B35" s="135" t="str">
        <f>IF($B$24="Hours", B29*B31, "0")</f>
        <v>0</v>
      </c>
      <c r="C35" s="135" t="str">
        <f>IF($B$24="Hours", C29*C31, "0")</f>
        <v>0</v>
      </c>
      <c r="D35" s="135" t="str">
        <f>IF($B$24="Hours", D29*D31, "0")</f>
        <v>0</v>
      </c>
      <c r="E35" s="135" t="str">
        <f>IF($B$24="Hours", E29*E31, "0")</f>
        <v>0</v>
      </c>
      <c r="F35" s="136" t="str">
        <f>IF($B$24="Hours", F29*F31, "0")</f>
        <v>0</v>
      </c>
      <c r="H35" s="27" t="s">
        <v>21</v>
      </c>
      <c r="I35" s="28"/>
    </row>
    <row r="36" spans="1:9" ht="15" thickBot="1" x14ac:dyDescent="0.4">
      <c r="A36" s="328"/>
      <c r="B36" s="123"/>
      <c r="C36" s="123"/>
      <c r="D36" s="123"/>
      <c r="E36" s="123"/>
      <c r="F36" s="123"/>
    </row>
    <row r="37" spans="1:9" x14ac:dyDescent="0.35">
      <c r="A37" s="316" t="s">
        <v>214</v>
      </c>
      <c r="B37" s="435"/>
      <c r="C37" s="435"/>
      <c r="D37" s="47"/>
      <c r="E37" s="47"/>
      <c r="F37" s="49"/>
    </row>
    <row r="38" spans="1:9" x14ac:dyDescent="0.35">
      <c r="A38" s="138" t="s">
        <v>210</v>
      </c>
      <c r="B38" s="194"/>
      <c r="F38" s="151"/>
    </row>
    <row r="39" spans="1:9" ht="16" customHeight="1" x14ac:dyDescent="0.35">
      <c r="A39" s="183" t="s">
        <v>100</v>
      </c>
      <c r="B39" s="196"/>
      <c r="C39" s="319"/>
      <c r="D39" s="198"/>
      <c r="E39" s="322"/>
      <c r="F39" s="151"/>
    </row>
    <row r="40" spans="1:9" ht="16" customHeight="1" x14ac:dyDescent="0.35">
      <c r="A40" s="318" t="s">
        <v>103</v>
      </c>
      <c r="B40" s="77">
        <f>IF(B39="9 month appt (AY)", 1560, 2080)</f>
        <v>2080</v>
      </c>
      <c r="C40" s="319"/>
      <c r="D40" s="198"/>
      <c r="E40" s="322"/>
      <c r="F40" s="151"/>
    </row>
    <row r="41" spans="1:9" ht="16" customHeight="1" x14ac:dyDescent="0.35">
      <c r="A41" s="138" t="s">
        <v>101</v>
      </c>
      <c r="B41" s="196"/>
      <c r="C41" s="319"/>
      <c r="D41" s="198"/>
      <c r="E41" s="322"/>
      <c r="F41" s="151"/>
    </row>
    <row r="42" spans="1:9" ht="16" customHeight="1" x14ac:dyDescent="0.35">
      <c r="A42" s="318" t="s">
        <v>102</v>
      </c>
      <c r="B42" s="311"/>
      <c r="C42" s="319"/>
      <c r="D42" s="198"/>
      <c r="E42" s="322"/>
      <c r="F42" s="151"/>
    </row>
    <row r="43" spans="1:9" ht="16" customHeight="1" thickBot="1" x14ac:dyDescent="0.4">
      <c r="A43" s="195" t="s">
        <v>223</v>
      </c>
      <c r="B43" s="323"/>
      <c r="C43" s="319"/>
      <c r="D43" s="198"/>
      <c r="E43" s="322"/>
      <c r="F43" s="151"/>
    </row>
    <row r="44" spans="1:9" ht="16" customHeight="1" x14ac:dyDescent="0.35">
      <c r="A44" s="318" t="s">
        <v>113</v>
      </c>
      <c r="B44" s="324"/>
      <c r="C44" s="319"/>
      <c r="D44" s="198"/>
      <c r="E44" s="322"/>
      <c r="F44" s="151"/>
      <c r="H44" s="437" t="s">
        <v>46</v>
      </c>
      <c r="I44" s="438"/>
    </row>
    <row r="45" spans="1:9" ht="16.5" customHeight="1" x14ac:dyDescent="0.35">
      <c r="A45" s="184"/>
      <c r="B45" s="125" t="s">
        <v>0</v>
      </c>
      <c r="C45" s="125" t="s">
        <v>1</v>
      </c>
      <c r="D45" s="125" t="s">
        <v>2</v>
      </c>
      <c r="E45" s="125" t="s">
        <v>3</v>
      </c>
      <c r="F45" s="126" t="s">
        <v>4</v>
      </c>
      <c r="H45" s="25" t="s">
        <v>22</v>
      </c>
      <c r="I45" s="80">
        <f>Rates!$C$22</f>
        <v>0.317</v>
      </c>
    </row>
    <row r="46" spans="1:9" x14ac:dyDescent="0.35">
      <c r="A46" s="138" t="str">
        <f>IF(B41="Hours", "Hourly Rate", "Base Salary")</f>
        <v>Base Salary</v>
      </c>
      <c r="B46" s="131">
        <f>IF(A46="Base Salary", B42, B42/B40)</f>
        <v>0</v>
      </c>
      <c r="C46" s="131">
        <f>B46+(B46*$B$43)</f>
        <v>0</v>
      </c>
      <c r="D46" s="131">
        <f>C46+(C46*$B$43)</f>
        <v>0</v>
      </c>
      <c r="E46" s="131">
        <f>D46+(D46*$B$43)</f>
        <v>0</v>
      </c>
      <c r="F46" s="133">
        <f>E46+(E46*$B$43)</f>
        <v>0</v>
      </c>
      <c r="H46" s="148" t="s">
        <v>16</v>
      </c>
      <c r="I46" s="81"/>
    </row>
    <row r="47" spans="1:9" x14ac:dyDescent="0.35">
      <c r="A47" s="138" t="s">
        <v>108</v>
      </c>
      <c r="B47" s="69"/>
      <c r="C47" s="69"/>
      <c r="D47" s="69"/>
      <c r="E47" s="69"/>
      <c r="F47" s="73"/>
      <c r="G47" s="434" t="s">
        <v>67</v>
      </c>
      <c r="H47" s="25" t="s">
        <v>6</v>
      </c>
      <c r="I47" s="80">
        <f>Rates!$C$24</f>
        <v>0.40100000000000002</v>
      </c>
    </row>
    <row r="48" spans="1:9" x14ac:dyDescent="0.35">
      <c r="A48" s="138" t="s">
        <v>105</v>
      </c>
      <c r="B48" s="69"/>
      <c r="C48" s="69"/>
      <c r="D48" s="69"/>
      <c r="E48" s="69"/>
      <c r="F48" s="73"/>
      <c r="G48" s="434"/>
      <c r="H48" s="26" t="s">
        <v>17</v>
      </c>
      <c r="I48" s="81"/>
    </row>
    <row r="49" spans="1:11" x14ac:dyDescent="0.35">
      <c r="A49" s="138" t="s">
        <v>109</v>
      </c>
      <c r="B49" s="120">
        <f>IF($B$39="9 month appt (AY)", B47/9, B47/12)</f>
        <v>0</v>
      </c>
      <c r="C49" s="120">
        <f>IF($B$39="9 month appt (AY)", C47/9, C47/12)</f>
        <v>0</v>
      </c>
      <c r="D49" s="120">
        <f>IF($B$39="9 month appt (AY)", D47/9, D47/12)</f>
        <v>0</v>
      </c>
      <c r="E49" s="120">
        <f>IF($B$39="9 month appt (AY)", E47/9, E47/12)</f>
        <v>0</v>
      </c>
      <c r="F49" s="121">
        <f>IF($B$39="9 month appt (AY)", F47/9, F47/12)</f>
        <v>0</v>
      </c>
      <c r="G49" s="144"/>
      <c r="H49" s="25" t="s">
        <v>18</v>
      </c>
      <c r="I49" s="80">
        <f>Rates!$C$26</f>
        <v>0.02</v>
      </c>
    </row>
    <row r="50" spans="1:11" x14ac:dyDescent="0.35">
      <c r="A50" s="212" t="s">
        <v>107</v>
      </c>
      <c r="B50" s="132">
        <f>IF($B$39="9 month appt (AY)", B46/9*B47, B46/12*B47)</f>
        <v>0</v>
      </c>
      <c r="C50" s="132">
        <f>IF($B$39="9 month appt (AY)", C46/9*C47, C46/12*C47)</f>
        <v>0</v>
      </c>
      <c r="D50" s="132">
        <f>IF($B$39="9 month appt (AY)", D46/9*D47, D46/12*D47)</f>
        <v>0</v>
      </c>
      <c r="E50" s="132">
        <f>IF($B$39="9 month appt (AY)", E46/9*E47, E46/12*E47)</f>
        <v>0</v>
      </c>
      <c r="F50" s="134">
        <f>IF($B$39="9 month appt (AY)", F46/9*F47, F46/12*F47)</f>
        <v>0</v>
      </c>
      <c r="G50" s="145"/>
      <c r="H50" s="26" t="s">
        <v>19</v>
      </c>
      <c r="I50" s="81"/>
      <c r="J50" s="124"/>
      <c r="K50" s="124"/>
    </row>
    <row r="51" spans="1:11" x14ac:dyDescent="0.35">
      <c r="A51" s="138" t="s">
        <v>106</v>
      </c>
      <c r="B51" s="120" t="str">
        <f>IF($B$41="Hours", B48/$B$40, "-")</f>
        <v>-</v>
      </c>
      <c r="C51" s="120" t="str">
        <f>IF($B$41="Hours", C48/$B$40, "-")</f>
        <v>-</v>
      </c>
      <c r="D51" s="120" t="str">
        <f>IF($B$41="Hours", D48/$B$40, "-")</f>
        <v>-</v>
      </c>
      <c r="E51" s="120" t="str">
        <f>IF($B$41="Hours", E48/$B$40, "-")</f>
        <v>-</v>
      </c>
      <c r="F51" s="121" t="str">
        <f>IF($B$41="Hours", F48/$B$40, "-")</f>
        <v>-</v>
      </c>
      <c r="H51" s="25" t="s">
        <v>20</v>
      </c>
      <c r="I51" s="80">
        <f>Rates!$C$28</f>
        <v>0.10100000000000001</v>
      </c>
    </row>
    <row r="52" spans="1:11" ht="15" thickBot="1" x14ac:dyDescent="0.4">
      <c r="A52" s="327" t="s">
        <v>110</v>
      </c>
      <c r="B52" s="135" t="str">
        <f>IF($B$41="Hours", B46*B48, "0")</f>
        <v>0</v>
      </c>
      <c r="C52" s="135" t="str">
        <f>IF($B$41="Hours", C46*C48, "0")</f>
        <v>0</v>
      </c>
      <c r="D52" s="135" t="str">
        <f>IF($B$41="Hours", D46*D48, "0")</f>
        <v>0</v>
      </c>
      <c r="E52" s="135" t="str">
        <f>IF($B$41="Hours", E46*E48, "0")</f>
        <v>0</v>
      </c>
      <c r="F52" s="136" t="str">
        <f>IF($B$41="Hours", F46*F48, "0")</f>
        <v>0</v>
      </c>
      <c r="H52" s="27" t="s">
        <v>21</v>
      </c>
      <c r="I52" s="28"/>
    </row>
    <row r="53" spans="1:11" ht="15" thickBot="1" x14ac:dyDescent="0.4"/>
    <row r="54" spans="1:11" x14ac:dyDescent="0.35">
      <c r="A54" s="316" t="s">
        <v>213</v>
      </c>
      <c r="B54" s="435"/>
      <c r="C54" s="435"/>
      <c r="D54" s="47"/>
      <c r="E54" s="47"/>
      <c r="F54" s="49"/>
    </row>
    <row r="55" spans="1:11" ht="13.5" customHeight="1" x14ac:dyDescent="0.35">
      <c r="A55" s="138" t="s">
        <v>210</v>
      </c>
      <c r="B55" s="194"/>
      <c r="F55" s="151"/>
    </row>
    <row r="56" spans="1:11" x14ac:dyDescent="0.35">
      <c r="A56" s="183" t="s">
        <v>100</v>
      </c>
      <c r="B56" s="194"/>
      <c r="C56" s="325"/>
      <c r="D56" s="198"/>
      <c r="E56" s="320"/>
      <c r="F56" s="155"/>
    </row>
    <row r="57" spans="1:11" x14ac:dyDescent="0.35">
      <c r="A57" s="318" t="s">
        <v>103</v>
      </c>
      <c r="B57" s="310">
        <f>IF(B56="9 month appt (AY)", 1560, 2080)</f>
        <v>2080</v>
      </c>
      <c r="C57" s="325"/>
      <c r="D57" s="198"/>
      <c r="E57" s="320"/>
      <c r="F57" s="155"/>
    </row>
    <row r="58" spans="1:11" x14ac:dyDescent="0.35">
      <c r="A58" s="138" t="s">
        <v>101</v>
      </c>
      <c r="B58" s="194"/>
      <c r="C58" s="325"/>
      <c r="D58" s="198"/>
      <c r="E58" s="320"/>
      <c r="F58" s="155"/>
    </row>
    <row r="59" spans="1:11" x14ac:dyDescent="0.35">
      <c r="A59" s="318" t="s">
        <v>102</v>
      </c>
      <c r="B59" s="326"/>
      <c r="C59" s="325"/>
      <c r="D59" s="198"/>
      <c r="E59" s="320"/>
      <c r="F59" s="155"/>
    </row>
    <row r="60" spans="1:11" ht="15" thickBot="1" x14ac:dyDescent="0.4">
      <c r="A60" s="195" t="s">
        <v>223</v>
      </c>
      <c r="B60" s="270"/>
      <c r="C60" s="325"/>
      <c r="D60" s="198"/>
      <c r="E60" s="320"/>
      <c r="F60" s="155"/>
    </row>
    <row r="61" spans="1:11" x14ac:dyDescent="0.35">
      <c r="A61" s="318" t="s">
        <v>113</v>
      </c>
      <c r="B61" s="312"/>
      <c r="C61" s="325"/>
      <c r="D61" s="198"/>
      <c r="E61" s="320"/>
      <c r="F61" s="155"/>
      <c r="H61" s="437" t="s">
        <v>46</v>
      </c>
      <c r="I61" s="438"/>
    </row>
    <row r="62" spans="1:11" x14ac:dyDescent="0.35">
      <c r="A62" s="184"/>
      <c r="B62" s="125" t="s">
        <v>0</v>
      </c>
      <c r="C62" s="125" t="s">
        <v>1</v>
      </c>
      <c r="D62" s="125" t="s">
        <v>2</v>
      </c>
      <c r="E62" s="125" t="s">
        <v>3</v>
      </c>
      <c r="F62" s="126" t="s">
        <v>4</v>
      </c>
      <c r="H62" s="25" t="s">
        <v>22</v>
      </c>
      <c r="I62" s="80">
        <f>Rates!$C$22</f>
        <v>0.317</v>
      </c>
    </row>
    <row r="63" spans="1:11" x14ac:dyDescent="0.35">
      <c r="A63" s="138" t="str">
        <f>IF(B58="Hours", "Hourly Rate", "Base Salary")</f>
        <v>Base Salary</v>
      </c>
      <c r="B63" s="131">
        <f>IF(A63="Base Salary", B59, B59/B57)</f>
        <v>0</v>
      </c>
      <c r="C63" s="131">
        <f>B63+(B63*$B$60)</f>
        <v>0</v>
      </c>
      <c r="D63" s="131">
        <f>C63+(C63*$B$60)</f>
        <v>0</v>
      </c>
      <c r="E63" s="131">
        <f>D63+(D63*$B$60)</f>
        <v>0</v>
      </c>
      <c r="F63" s="133">
        <f>E63+(E63*$B$60)</f>
        <v>0</v>
      </c>
      <c r="H63" s="148" t="s">
        <v>16</v>
      </c>
      <c r="I63" s="81"/>
    </row>
    <row r="64" spans="1:11" x14ac:dyDescent="0.35">
      <c r="A64" s="138" t="s">
        <v>108</v>
      </c>
      <c r="B64" s="69"/>
      <c r="C64" s="69"/>
      <c r="D64" s="69"/>
      <c r="E64" s="69"/>
      <c r="F64" s="73"/>
      <c r="G64" s="434" t="s">
        <v>67</v>
      </c>
      <c r="H64" s="25" t="s">
        <v>6</v>
      </c>
      <c r="I64" s="80">
        <f>Rates!$C$24</f>
        <v>0.40100000000000002</v>
      </c>
    </row>
    <row r="65" spans="1:9" x14ac:dyDescent="0.35">
      <c r="A65" s="138" t="s">
        <v>105</v>
      </c>
      <c r="B65" s="69"/>
      <c r="C65" s="69"/>
      <c r="D65" s="69"/>
      <c r="E65" s="69"/>
      <c r="F65" s="73"/>
      <c r="G65" s="434"/>
      <c r="H65" s="26" t="s">
        <v>17</v>
      </c>
      <c r="I65" s="81"/>
    </row>
    <row r="66" spans="1:9" x14ac:dyDescent="0.35">
      <c r="A66" s="138" t="s">
        <v>109</v>
      </c>
      <c r="B66" s="120">
        <f>IF($B$56="9 month appt (AY)", B64/9, B64/12)</f>
        <v>0</v>
      </c>
      <c r="C66" s="120">
        <f>IF($B$56="9 month appt (AY)", C64/9, C64/12)</f>
        <v>0</v>
      </c>
      <c r="D66" s="120">
        <f>IF($B$56="9 month appt (AY)", D64/9, D64/12)</f>
        <v>0</v>
      </c>
      <c r="E66" s="120">
        <f>IF($B$56="9 month appt (AY)", E64/9, E64/12)</f>
        <v>0</v>
      </c>
      <c r="F66" s="121">
        <f>IF($B$56="9 month appt (AY)", F64/9, F64/12)</f>
        <v>0</v>
      </c>
      <c r="G66" s="144"/>
      <c r="H66" s="25" t="s">
        <v>18</v>
      </c>
      <c r="I66" s="80">
        <f>Rates!$C$26</f>
        <v>0.02</v>
      </c>
    </row>
    <row r="67" spans="1:9" x14ac:dyDescent="0.35">
      <c r="A67" s="212" t="s">
        <v>107</v>
      </c>
      <c r="B67" s="132">
        <f>IF($B$56="9 month appt (AY)", B63/9*B64, B63/12*B64)</f>
        <v>0</v>
      </c>
      <c r="C67" s="132">
        <f>IF($B$56="9 month appt (AY)", C63/9*C64, C63/12*C64)</f>
        <v>0</v>
      </c>
      <c r="D67" s="132">
        <f>IF($B$56="9 month appt (AY)", D63/9*D64, D63/12*D64)</f>
        <v>0</v>
      </c>
      <c r="E67" s="132">
        <f>IF($B$56="9 month appt (AY)", E63/9*E64, E63/12*E64)</f>
        <v>0</v>
      </c>
      <c r="F67" s="134">
        <f>IF($B$56="9 month appt (AY)", F63/9*F64, F63/12*F64)</f>
        <v>0</v>
      </c>
      <c r="G67" s="145"/>
      <c r="H67" s="26" t="s">
        <v>19</v>
      </c>
      <c r="I67" s="81"/>
    </row>
    <row r="68" spans="1:9" x14ac:dyDescent="0.35">
      <c r="A68" s="138" t="s">
        <v>106</v>
      </c>
      <c r="B68" s="120" t="str">
        <f>IF($B$58="Hours", B65/$B$57, "-")</f>
        <v>-</v>
      </c>
      <c r="C68" s="120" t="str">
        <f>IF($B$58="Hours", C65/$B$57, "-")</f>
        <v>-</v>
      </c>
      <c r="D68" s="120" t="str">
        <f>IF($B$58="Hours", D65/$B$57, "-")</f>
        <v>-</v>
      </c>
      <c r="E68" s="120" t="str">
        <f>IF($B$58="Hours", E65/$B$57, "-")</f>
        <v>-</v>
      </c>
      <c r="F68" s="121" t="str">
        <f>IF($B$58="Hours", F65/$B$57, "-")</f>
        <v>-</v>
      </c>
      <c r="G68" s="146"/>
      <c r="H68" s="25" t="s">
        <v>20</v>
      </c>
      <c r="I68" s="80">
        <f>Rates!$C$28</f>
        <v>0.10100000000000001</v>
      </c>
    </row>
    <row r="69" spans="1:9" ht="15" thickBot="1" x14ac:dyDescent="0.4">
      <c r="A69" s="327" t="s">
        <v>110</v>
      </c>
      <c r="B69" s="135" t="str">
        <f>IF($B$58="Hours", B63*B65, "0")</f>
        <v>0</v>
      </c>
      <c r="C69" s="135" t="str">
        <f>IF($B$58="Hours", C63*C65, "0")</f>
        <v>0</v>
      </c>
      <c r="D69" s="135" t="str">
        <f>IF($B$58="Hours", D63*D65, "0")</f>
        <v>0</v>
      </c>
      <c r="E69" s="135" t="str">
        <f>IF($B$58="Hours", E63*E65, "0")</f>
        <v>0</v>
      </c>
      <c r="F69" s="136" t="str">
        <f>IF($B$58="Hours", F63*F65, "0")</f>
        <v>0</v>
      </c>
      <c r="G69" s="142"/>
      <c r="H69" s="27" t="s">
        <v>21</v>
      </c>
      <c r="I69" s="28"/>
    </row>
    <row r="70" spans="1:9" ht="15" thickBot="1" x14ac:dyDescent="0.4"/>
    <row r="71" spans="1:9" x14ac:dyDescent="0.35">
      <c r="A71" s="316" t="s">
        <v>212</v>
      </c>
      <c r="B71" s="435"/>
      <c r="C71" s="435"/>
      <c r="D71" s="47"/>
      <c r="E71" s="47"/>
      <c r="F71" s="49"/>
    </row>
    <row r="72" spans="1:9" x14ac:dyDescent="0.35">
      <c r="A72" s="138" t="s">
        <v>210</v>
      </c>
      <c r="B72" s="330"/>
      <c r="F72" s="155"/>
    </row>
    <row r="73" spans="1:9" x14ac:dyDescent="0.35">
      <c r="A73" s="183" t="s">
        <v>100</v>
      </c>
      <c r="B73" s="196"/>
      <c r="C73" s="319"/>
      <c r="D73" s="198"/>
      <c r="E73" s="320"/>
      <c r="F73" s="155"/>
    </row>
    <row r="74" spans="1:9" x14ac:dyDescent="0.35">
      <c r="A74" s="318" t="s">
        <v>103</v>
      </c>
      <c r="B74" s="310">
        <f>IF(B73="9 month appt (AY)", 1560, 2080)</f>
        <v>2080</v>
      </c>
      <c r="C74" s="319"/>
      <c r="D74" s="198"/>
      <c r="E74" s="320"/>
      <c r="F74" s="155"/>
    </row>
    <row r="75" spans="1:9" x14ac:dyDescent="0.35">
      <c r="A75" s="138" t="s">
        <v>101</v>
      </c>
      <c r="B75" s="196"/>
      <c r="C75" s="319"/>
      <c r="D75" s="198"/>
      <c r="E75" s="320"/>
      <c r="F75" s="155"/>
    </row>
    <row r="76" spans="1:9" x14ac:dyDescent="0.35">
      <c r="A76" s="318" t="s">
        <v>102</v>
      </c>
      <c r="B76" s="311"/>
      <c r="C76" s="319"/>
      <c r="D76" s="198"/>
      <c r="E76" s="320"/>
      <c r="F76" s="155"/>
    </row>
    <row r="77" spans="1:9" ht="15" thickBot="1" x14ac:dyDescent="0.4">
      <c r="A77" s="195" t="s">
        <v>223</v>
      </c>
      <c r="B77" s="270"/>
      <c r="C77" s="319"/>
      <c r="D77" s="198"/>
      <c r="E77" s="320"/>
      <c r="F77" s="155"/>
    </row>
    <row r="78" spans="1:9" x14ac:dyDescent="0.35">
      <c r="A78" s="318" t="s">
        <v>113</v>
      </c>
      <c r="B78" s="312"/>
      <c r="C78" s="319"/>
      <c r="D78" s="198"/>
      <c r="E78" s="320"/>
      <c r="F78" s="155"/>
      <c r="H78" s="437" t="s">
        <v>46</v>
      </c>
      <c r="I78" s="438"/>
    </row>
    <row r="79" spans="1:9" x14ac:dyDescent="0.35">
      <c r="A79" s="184"/>
      <c r="B79" s="125" t="s">
        <v>0</v>
      </c>
      <c r="C79" s="125" t="s">
        <v>1</v>
      </c>
      <c r="D79" s="125" t="s">
        <v>2</v>
      </c>
      <c r="E79" s="125" t="s">
        <v>3</v>
      </c>
      <c r="F79" s="126" t="s">
        <v>4</v>
      </c>
      <c r="H79" s="25" t="s">
        <v>22</v>
      </c>
      <c r="I79" s="80">
        <f>Rates!$C$22</f>
        <v>0.317</v>
      </c>
    </row>
    <row r="80" spans="1:9" x14ac:dyDescent="0.35">
      <c r="A80" s="138" t="str">
        <f>IF(B75="Hours", "Hourly Rate", "Base Salary")</f>
        <v>Base Salary</v>
      </c>
      <c r="B80" s="131">
        <f>IF(A80="Base Salary", B76, B76/B74)</f>
        <v>0</v>
      </c>
      <c r="C80" s="131">
        <f>B80+(B80*$B$77)</f>
        <v>0</v>
      </c>
      <c r="D80" s="131">
        <f>C80+(C80*$B$77)</f>
        <v>0</v>
      </c>
      <c r="E80" s="131">
        <f>D80+(D80*$B$77)</f>
        <v>0</v>
      </c>
      <c r="F80" s="133">
        <f>E80+(E80*$B$77)</f>
        <v>0</v>
      </c>
      <c r="H80" s="148" t="s">
        <v>16</v>
      </c>
      <c r="I80" s="81"/>
    </row>
    <row r="81" spans="1:10" x14ac:dyDescent="0.35">
      <c r="A81" s="138" t="s">
        <v>108</v>
      </c>
      <c r="B81" s="69"/>
      <c r="C81" s="69"/>
      <c r="D81" s="69"/>
      <c r="E81" s="69"/>
      <c r="F81" s="73"/>
      <c r="G81" s="434" t="s">
        <v>67</v>
      </c>
      <c r="H81" s="25" t="s">
        <v>6</v>
      </c>
      <c r="I81" s="80">
        <f>Rates!$C$24</f>
        <v>0.40100000000000002</v>
      </c>
    </row>
    <row r="82" spans="1:10" x14ac:dyDescent="0.35">
      <c r="A82" s="138" t="s">
        <v>105</v>
      </c>
      <c r="B82" s="69"/>
      <c r="C82" s="69"/>
      <c r="D82" s="69"/>
      <c r="E82" s="69"/>
      <c r="F82" s="73"/>
      <c r="G82" s="434"/>
      <c r="H82" s="26" t="s">
        <v>17</v>
      </c>
      <c r="I82" s="81"/>
    </row>
    <row r="83" spans="1:10" x14ac:dyDescent="0.35">
      <c r="A83" s="138" t="s">
        <v>109</v>
      </c>
      <c r="B83" s="120">
        <f>IF($B$73="9 month appt (AY)", B81/9, B81/12)</f>
        <v>0</v>
      </c>
      <c r="C83" s="120">
        <f>IF($B$73="9 month appt (AY)", C81/9, C81/12)</f>
        <v>0</v>
      </c>
      <c r="D83" s="120">
        <f>IF($B$73="9 month appt (AY)", D81/9, D81/12)</f>
        <v>0</v>
      </c>
      <c r="E83" s="120">
        <f>IF($B$73="9 month appt (AY)", E81/9, E81/12)</f>
        <v>0</v>
      </c>
      <c r="F83" s="121">
        <f>IF($B$73="9 month appt (AY)", F81/9, F81/12)</f>
        <v>0</v>
      </c>
      <c r="G83" s="144"/>
      <c r="H83" s="25" t="s">
        <v>18</v>
      </c>
      <c r="I83" s="80">
        <f>Rates!$C$26</f>
        <v>0.02</v>
      </c>
    </row>
    <row r="84" spans="1:10" x14ac:dyDescent="0.35">
      <c r="A84" s="212" t="s">
        <v>107</v>
      </c>
      <c r="B84" s="132">
        <f>IF($B$73="9 month appt (AY)", B80/9*B81, B80/12*B81)</f>
        <v>0</v>
      </c>
      <c r="C84" s="132">
        <f>IF($B$73="9 month appt (AY)", C80/9*C81, C80/12*C81)</f>
        <v>0</v>
      </c>
      <c r="D84" s="132">
        <f>IF($B$73="9 month appt (AY)", D80/9*D81, D80/12*D81)</f>
        <v>0</v>
      </c>
      <c r="E84" s="132">
        <f>IF($B$73="9 month appt (AY)", E80/9*E81, E80/12*E81)</f>
        <v>0</v>
      </c>
      <c r="F84" s="134">
        <f>IF($B$73="9 month appt (AY)", F80/9*F81, F80/12*F81)</f>
        <v>0</v>
      </c>
      <c r="G84" s="145"/>
      <c r="H84" s="26" t="s">
        <v>19</v>
      </c>
      <c r="I84" s="81"/>
    </row>
    <row r="85" spans="1:10" x14ac:dyDescent="0.35">
      <c r="A85" s="138" t="s">
        <v>106</v>
      </c>
      <c r="B85" s="120" t="str">
        <f>IF($B$75="Hours", B82/$B$74, "-")</f>
        <v>-</v>
      </c>
      <c r="C85" s="120" t="str">
        <f>IF($B$75="Hours", C82/$B$74, "-")</f>
        <v>-</v>
      </c>
      <c r="D85" s="120" t="str">
        <f>IF($B$75="Hours", D82/$B$74, "-")</f>
        <v>-</v>
      </c>
      <c r="E85" s="120" t="str">
        <f>IF($B$75="Hours", E82/$B$74, "-")</f>
        <v>-</v>
      </c>
      <c r="F85" s="121" t="str">
        <f>IF($B$75="Hours", F82/$B$74, "-")</f>
        <v>-</v>
      </c>
      <c r="G85" s="146"/>
      <c r="H85" s="25" t="s">
        <v>20</v>
      </c>
      <c r="I85" s="80">
        <f>Rates!$C$28</f>
        <v>0.10100000000000001</v>
      </c>
    </row>
    <row r="86" spans="1:10" ht="15" thickBot="1" x14ac:dyDescent="0.4">
      <c r="A86" s="327" t="s">
        <v>110</v>
      </c>
      <c r="B86" s="135" t="str">
        <f>IF($B$75="Hours", B80*B82, "0")</f>
        <v>0</v>
      </c>
      <c r="C86" s="135" t="str">
        <f>IF($B$75="Hours", C80*C82, "0")</f>
        <v>0</v>
      </c>
      <c r="D86" s="135" t="str">
        <f>IF($B$75="Hours", D80*D82, "0")</f>
        <v>0</v>
      </c>
      <c r="E86" s="135" t="str">
        <f>IF($B$75="Hours", E80*E82, "0")</f>
        <v>0</v>
      </c>
      <c r="F86" s="136" t="str">
        <f>IF($B$75="Hours", F80*F82, "0")</f>
        <v>0</v>
      </c>
      <c r="G86" s="142"/>
      <c r="H86" s="27" t="s">
        <v>21</v>
      </c>
      <c r="I86" s="28"/>
    </row>
    <row r="88" spans="1:10" ht="16" thickBot="1" x14ac:dyDescent="0.4">
      <c r="A88" s="431" t="s">
        <v>66</v>
      </c>
      <c r="B88" s="431"/>
      <c r="C88" s="431"/>
      <c r="D88" s="431"/>
      <c r="E88" s="431"/>
      <c r="F88" s="431"/>
    </row>
    <row r="89" spans="1:10" x14ac:dyDescent="0.35">
      <c r="A89" s="316" t="s">
        <v>216</v>
      </c>
      <c r="B89" s="435"/>
      <c r="C89" s="435"/>
      <c r="D89" s="313"/>
      <c r="E89" s="313"/>
      <c r="F89" s="335"/>
    </row>
    <row r="90" spans="1:10" ht="16" customHeight="1" thickBot="1" x14ac:dyDescent="0.4">
      <c r="A90" s="138" t="s">
        <v>210</v>
      </c>
      <c r="B90" s="436"/>
      <c r="C90" s="436"/>
      <c r="F90" s="151"/>
    </row>
    <row r="91" spans="1:10" ht="16.5" customHeight="1" x14ac:dyDescent="0.35">
      <c r="A91" s="138" t="s">
        <v>45</v>
      </c>
      <c r="B91" s="196"/>
      <c r="C91" s="331"/>
      <c r="D91" s="198"/>
      <c r="E91" s="332"/>
      <c r="F91" s="151"/>
      <c r="H91" s="437" t="s">
        <v>46</v>
      </c>
      <c r="I91" s="438"/>
    </row>
    <row r="92" spans="1:10" ht="16.5" customHeight="1" x14ac:dyDescent="0.35">
      <c r="A92" s="183" t="str">
        <f>IF(B91="Months", "Enter Current Annual Salary Base:", "Enter Current Hourly Rate Base")</f>
        <v>Enter Current Hourly Rate Base</v>
      </c>
      <c r="B92" s="333"/>
      <c r="C92" s="331"/>
      <c r="D92" s="198"/>
      <c r="E92" s="332"/>
      <c r="F92" s="151"/>
      <c r="H92" s="25" t="s">
        <v>22</v>
      </c>
      <c r="I92" s="80">
        <f>Rates!$C$22</f>
        <v>0.317</v>
      </c>
    </row>
    <row r="93" spans="1:10" ht="16.5" customHeight="1" x14ac:dyDescent="0.35">
      <c r="A93" s="195" t="s">
        <v>223</v>
      </c>
      <c r="B93" s="334"/>
      <c r="C93" s="331"/>
      <c r="D93" s="198"/>
      <c r="E93" s="332"/>
      <c r="F93" s="151"/>
      <c r="H93" s="148" t="s">
        <v>16</v>
      </c>
      <c r="I93" s="81"/>
    </row>
    <row r="94" spans="1:10" ht="16.5" customHeight="1" x14ac:dyDescent="0.35">
      <c r="A94" s="318" t="s">
        <v>113</v>
      </c>
      <c r="B94" s="312"/>
      <c r="C94" s="331"/>
      <c r="D94" s="198"/>
      <c r="E94" s="332"/>
      <c r="F94" s="151"/>
      <c r="H94" s="25" t="s">
        <v>6</v>
      </c>
      <c r="I94" s="80">
        <f>Rates!$C$24</f>
        <v>0.40100000000000002</v>
      </c>
    </row>
    <row r="95" spans="1:10" x14ac:dyDescent="0.35">
      <c r="A95" s="184"/>
      <c r="B95" s="125" t="s">
        <v>0</v>
      </c>
      <c r="C95" s="125" t="s">
        <v>1</v>
      </c>
      <c r="D95" s="125" t="s">
        <v>2</v>
      </c>
      <c r="E95" s="125" t="s">
        <v>3</v>
      </c>
      <c r="F95" s="126" t="s">
        <v>4</v>
      </c>
      <c r="H95" s="26" t="s">
        <v>17</v>
      </c>
      <c r="I95" s="81"/>
    </row>
    <row r="96" spans="1:10" x14ac:dyDescent="0.35">
      <c r="A96" s="138" t="str">
        <f>IF(B91="Months", "Annual Salary Base", "Hourly Rate")</f>
        <v>Hourly Rate</v>
      </c>
      <c r="B96" s="157">
        <f>B92</f>
        <v>0</v>
      </c>
      <c r="C96" s="157">
        <f>B96+(B96*$B$93)</f>
        <v>0</v>
      </c>
      <c r="D96" s="157">
        <f>C96+(C96*$B$93)</f>
        <v>0</v>
      </c>
      <c r="E96" s="157">
        <f>D96+(D96*$B$93)</f>
        <v>0</v>
      </c>
      <c r="F96" s="158">
        <f>E96+(E96*$B$93)</f>
        <v>0</v>
      </c>
      <c r="H96" s="25" t="s">
        <v>18</v>
      </c>
      <c r="I96" s="80">
        <f>Rates!$C$26</f>
        <v>0.02</v>
      </c>
      <c r="J96" s="75"/>
    </row>
    <row r="97" spans="1:9" x14ac:dyDescent="0.35">
      <c r="A97" s="138" t="s">
        <v>112</v>
      </c>
      <c r="B97" s="69"/>
      <c r="C97" s="69"/>
      <c r="D97" s="69"/>
      <c r="E97" s="69"/>
      <c r="F97" s="73"/>
      <c r="G97" s="430" t="s">
        <v>67</v>
      </c>
      <c r="H97" s="26" t="s">
        <v>19</v>
      </c>
      <c r="I97" s="81"/>
    </row>
    <row r="98" spans="1:9" x14ac:dyDescent="0.35">
      <c r="A98" s="138" t="s">
        <v>111</v>
      </c>
      <c r="B98" s="156"/>
      <c r="C98" s="156"/>
      <c r="D98" s="156"/>
      <c r="E98" s="156"/>
      <c r="F98" s="159"/>
      <c r="G98" s="430"/>
      <c r="H98" s="25" t="s">
        <v>20</v>
      </c>
      <c r="I98" s="80">
        <f>Rates!$C$28</f>
        <v>0.10100000000000001</v>
      </c>
    </row>
    <row r="99" spans="1:9" ht="15" thickBot="1" x14ac:dyDescent="0.4">
      <c r="A99" s="329" t="s">
        <v>104</v>
      </c>
      <c r="B99" s="160">
        <f>IF($B$91="Months", B96/12*B97, B96*B98)</f>
        <v>0</v>
      </c>
      <c r="C99" s="160">
        <f>IF($B$91="Months", C96/12*C97, C96*C98)</f>
        <v>0</v>
      </c>
      <c r="D99" s="160">
        <f>IF($B$91="Months", D96/12*D97, D96*D98)</f>
        <v>0</v>
      </c>
      <c r="E99" s="160">
        <f>IF($B$91="Months", E96/12*E97, E96*E98)</f>
        <v>0</v>
      </c>
      <c r="F99" s="161">
        <f>IF($B$91="Months", F96/12*F97, F96*F98)</f>
        <v>0</v>
      </c>
      <c r="G99" s="147"/>
      <c r="H99" s="27" t="s">
        <v>21</v>
      </c>
      <c r="I99" s="28"/>
    </row>
    <row r="100" spans="1:9" ht="15" thickBot="1" x14ac:dyDescent="0.4">
      <c r="A100" s="149"/>
      <c r="B100" s="128"/>
      <c r="C100" s="128"/>
      <c r="D100" s="128"/>
      <c r="E100" s="128"/>
      <c r="F100" s="128"/>
      <c r="G100" s="147"/>
    </row>
    <row r="101" spans="1:9" x14ac:dyDescent="0.35">
      <c r="A101" s="316" t="s">
        <v>241</v>
      </c>
      <c r="B101" s="435"/>
      <c r="C101" s="435"/>
      <c r="D101" s="313"/>
      <c r="E101" s="313"/>
      <c r="F101" s="335"/>
    </row>
    <row r="102" spans="1:9" ht="15" thickBot="1" x14ac:dyDescent="0.4">
      <c r="A102" s="138" t="s">
        <v>210</v>
      </c>
      <c r="B102" s="436"/>
      <c r="C102" s="436"/>
      <c r="F102" s="151"/>
    </row>
    <row r="103" spans="1:9" x14ac:dyDescent="0.35">
      <c r="A103" s="138" t="s">
        <v>45</v>
      </c>
      <c r="B103" s="196"/>
      <c r="C103" s="241"/>
      <c r="F103" s="151"/>
      <c r="H103" s="437" t="s">
        <v>46</v>
      </c>
      <c r="I103" s="438"/>
    </row>
    <row r="104" spans="1:9" x14ac:dyDescent="0.35">
      <c r="A104" s="183" t="str">
        <f>IF(B103="Months", "Enter Current Annual Salary Base:", "Enter Current Hourly Rate Base")</f>
        <v>Enter Current Hourly Rate Base</v>
      </c>
      <c r="B104" s="333"/>
      <c r="C104" s="331"/>
      <c r="D104" s="198"/>
      <c r="E104" s="332"/>
      <c r="F104" s="151"/>
      <c r="H104" s="25" t="s">
        <v>22</v>
      </c>
      <c r="I104" s="80">
        <f>Rates!$C$22</f>
        <v>0.317</v>
      </c>
    </row>
    <row r="105" spans="1:9" x14ac:dyDescent="0.35">
      <c r="A105" s="195" t="s">
        <v>223</v>
      </c>
      <c r="B105" s="334"/>
      <c r="C105" s="331"/>
      <c r="D105" s="198"/>
      <c r="E105" s="332"/>
      <c r="F105" s="151"/>
      <c r="H105" s="148" t="s">
        <v>16</v>
      </c>
      <c r="I105" s="81"/>
    </row>
    <row r="106" spans="1:9" x14ac:dyDescent="0.35">
      <c r="A106" s="318" t="s">
        <v>113</v>
      </c>
      <c r="B106" s="312"/>
      <c r="C106" s="331"/>
      <c r="D106" s="198"/>
      <c r="E106" s="332"/>
      <c r="F106" s="151"/>
      <c r="H106" s="25" t="s">
        <v>6</v>
      </c>
      <c r="I106" s="80">
        <f>Rates!$C$24</f>
        <v>0.40100000000000002</v>
      </c>
    </row>
    <row r="107" spans="1:9" x14ac:dyDescent="0.35">
      <c r="A107" s="184"/>
      <c r="B107" s="321" t="s">
        <v>0</v>
      </c>
      <c r="C107" s="139" t="s">
        <v>1</v>
      </c>
      <c r="D107" s="139" t="s">
        <v>2</v>
      </c>
      <c r="E107" s="139" t="s">
        <v>3</v>
      </c>
      <c r="F107" s="126" t="s">
        <v>4</v>
      </c>
      <c r="H107" s="26" t="s">
        <v>17</v>
      </c>
      <c r="I107" s="81"/>
    </row>
    <row r="108" spans="1:9" x14ac:dyDescent="0.35">
      <c r="A108" s="138" t="str">
        <f>IF(B103="Months", "Annual Salary Base", "Hourly Rate")</f>
        <v>Hourly Rate</v>
      </c>
      <c r="B108" s="163">
        <f>B104</f>
        <v>0</v>
      </c>
      <c r="C108" s="163">
        <f>B108+(B108*$B$105)</f>
        <v>0</v>
      </c>
      <c r="D108" s="163">
        <f>C108+(C108*$B$105)</f>
        <v>0</v>
      </c>
      <c r="E108" s="163">
        <f>D108+(D108*$B$105)</f>
        <v>0</v>
      </c>
      <c r="F108" s="164">
        <f>E108+(E108*$B$105)</f>
        <v>0</v>
      </c>
      <c r="H108" s="25" t="s">
        <v>18</v>
      </c>
      <c r="I108" s="80">
        <f>Rates!$C$26</f>
        <v>0.02</v>
      </c>
    </row>
    <row r="109" spans="1:9" x14ac:dyDescent="0.35">
      <c r="A109" s="138" t="s">
        <v>112</v>
      </c>
      <c r="B109" s="69"/>
      <c r="C109" s="69"/>
      <c r="D109" s="69"/>
      <c r="E109" s="69"/>
      <c r="F109" s="73"/>
      <c r="G109" s="430" t="s">
        <v>67</v>
      </c>
      <c r="H109" s="26" t="s">
        <v>19</v>
      </c>
      <c r="I109" s="81"/>
    </row>
    <row r="110" spans="1:9" x14ac:dyDescent="0.35">
      <c r="A110" s="138" t="s">
        <v>111</v>
      </c>
      <c r="B110" s="156"/>
      <c r="C110" s="156"/>
      <c r="D110" s="156"/>
      <c r="E110" s="156"/>
      <c r="F110" s="159"/>
      <c r="G110" s="430"/>
      <c r="H110" s="25" t="s">
        <v>20</v>
      </c>
      <c r="I110" s="80">
        <f>Rates!$C$28</f>
        <v>0.10100000000000001</v>
      </c>
    </row>
    <row r="111" spans="1:9" ht="15" thickBot="1" x14ac:dyDescent="0.4">
      <c r="A111" s="329" t="s">
        <v>104</v>
      </c>
      <c r="B111" s="160">
        <f>IF($B$103="Months", B108/12*B109, B108*B110)</f>
        <v>0</v>
      </c>
      <c r="C111" s="160">
        <f>IF($B$103="Months", C108/12*C109, C108*C110)</f>
        <v>0</v>
      </c>
      <c r="D111" s="160">
        <f>IF($B$103="Months", D108/12*D109, D108*D110)</f>
        <v>0</v>
      </c>
      <c r="E111" s="160">
        <f>IF($B$103="Months", E108/12*E109, E108*E110)</f>
        <v>0</v>
      </c>
      <c r="F111" s="161">
        <f>IF($B$103="Months", F108/12*F109, F108*F110)</f>
        <v>0</v>
      </c>
      <c r="G111" s="147"/>
      <c r="H111" s="27" t="s">
        <v>21</v>
      </c>
      <c r="I111" s="28"/>
    </row>
    <row r="112" spans="1:9" ht="15" thickBot="1" x14ac:dyDescent="0.4">
      <c r="A112" s="149"/>
      <c r="B112" s="128"/>
      <c r="C112" s="128"/>
      <c r="D112" s="128"/>
      <c r="E112" s="128"/>
      <c r="F112" s="128"/>
      <c r="G112" s="147"/>
    </row>
    <row r="113" spans="1:9" x14ac:dyDescent="0.35">
      <c r="A113" s="316" t="s">
        <v>217</v>
      </c>
      <c r="B113" s="435"/>
      <c r="C113" s="435"/>
      <c r="D113" s="313"/>
      <c r="E113" s="313"/>
      <c r="F113" s="335"/>
    </row>
    <row r="114" spans="1:9" ht="15" thickBot="1" x14ac:dyDescent="0.4">
      <c r="A114" s="138" t="s">
        <v>210</v>
      </c>
      <c r="B114" s="436"/>
      <c r="C114" s="436"/>
      <c r="F114" s="151"/>
    </row>
    <row r="115" spans="1:9" x14ac:dyDescent="0.35">
      <c r="A115" s="138" t="s">
        <v>45</v>
      </c>
      <c r="B115" s="196"/>
      <c r="C115" s="331"/>
      <c r="D115" s="198"/>
      <c r="E115" s="336"/>
      <c r="F115" s="165"/>
      <c r="H115" s="437" t="s">
        <v>46</v>
      </c>
      <c r="I115" s="438"/>
    </row>
    <row r="116" spans="1:9" x14ac:dyDescent="0.35">
      <c r="A116" s="183" t="str">
        <f>IF(B115="Months", "Enter Current Annual Salary Base:", "Enter Current Hourly Rate Base")</f>
        <v>Enter Current Hourly Rate Base</v>
      </c>
      <c r="B116" s="333"/>
      <c r="C116" s="331"/>
      <c r="D116" s="198"/>
      <c r="E116" s="336"/>
      <c r="F116" s="165"/>
      <c r="H116" s="25" t="s">
        <v>22</v>
      </c>
      <c r="I116" s="80">
        <f>Rates!$C$22</f>
        <v>0.317</v>
      </c>
    </row>
    <row r="117" spans="1:9" x14ac:dyDescent="0.35">
      <c r="A117" s="195" t="s">
        <v>223</v>
      </c>
      <c r="B117" s="334"/>
      <c r="C117" s="331"/>
      <c r="D117" s="198"/>
      <c r="E117" s="336"/>
      <c r="F117" s="165"/>
      <c r="H117" s="148" t="s">
        <v>16</v>
      </c>
      <c r="I117" s="81"/>
    </row>
    <row r="118" spans="1:9" x14ac:dyDescent="0.35">
      <c r="A118" s="318" t="s">
        <v>113</v>
      </c>
      <c r="B118" s="312"/>
      <c r="C118" s="331"/>
      <c r="D118" s="198"/>
      <c r="E118" s="336"/>
      <c r="F118" s="165"/>
      <c r="H118" s="25" t="s">
        <v>6</v>
      </c>
      <c r="I118" s="80">
        <f>Rates!$C$24</f>
        <v>0.40100000000000002</v>
      </c>
    </row>
    <row r="119" spans="1:9" x14ac:dyDescent="0.35">
      <c r="A119" s="184"/>
      <c r="B119" s="125" t="s">
        <v>0</v>
      </c>
      <c r="C119" s="125" t="s">
        <v>1</v>
      </c>
      <c r="D119" s="125" t="s">
        <v>2</v>
      </c>
      <c r="E119" s="125" t="s">
        <v>3</v>
      </c>
      <c r="F119" s="126" t="s">
        <v>4</v>
      </c>
      <c r="H119" s="26" t="s">
        <v>17</v>
      </c>
      <c r="I119" s="81"/>
    </row>
    <row r="120" spans="1:9" x14ac:dyDescent="0.35">
      <c r="A120" s="138" t="str">
        <f>IF(B115="Months", "Annual Salary Base", "Hourly Rate")</f>
        <v>Hourly Rate</v>
      </c>
      <c r="B120" s="163">
        <f>B116</f>
        <v>0</v>
      </c>
      <c r="C120" s="163">
        <f>B120+(B120*$B117)</f>
        <v>0</v>
      </c>
      <c r="D120" s="163">
        <f>C120+(C120*$B117)</f>
        <v>0</v>
      </c>
      <c r="E120" s="163">
        <f>D120+(D120*$B117)</f>
        <v>0</v>
      </c>
      <c r="F120" s="164">
        <f>E120+(E120*$B117)</f>
        <v>0</v>
      </c>
      <c r="H120" s="25" t="s">
        <v>18</v>
      </c>
      <c r="I120" s="80">
        <f>Rates!$C$26</f>
        <v>0.02</v>
      </c>
    </row>
    <row r="121" spans="1:9" x14ac:dyDescent="0.35">
      <c r="A121" s="138" t="s">
        <v>112</v>
      </c>
      <c r="B121" s="69"/>
      <c r="C121" s="69"/>
      <c r="D121" s="69"/>
      <c r="E121" s="69"/>
      <c r="F121" s="73"/>
      <c r="G121" s="430" t="s">
        <v>67</v>
      </c>
      <c r="H121" s="26" t="s">
        <v>19</v>
      </c>
      <c r="I121" s="81"/>
    </row>
    <row r="122" spans="1:9" x14ac:dyDescent="0.35">
      <c r="A122" s="138" t="s">
        <v>111</v>
      </c>
      <c r="B122" s="156"/>
      <c r="C122" s="156"/>
      <c r="D122" s="156"/>
      <c r="E122" s="156"/>
      <c r="F122" s="159"/>
      <c r="G122" s="430"/>
      <c r="H122" s="25" t="s">
        <v>20</v>
      </c>
      <c r="I122" s="80">
        <f>Rates!$C$28</f>
        <v>0.10100000000000001</v>
      </c>
    </row>
    <row r="123" spans="1:9" ht="15" thickBot="1" x14ac:dyDescent="0.4">
      <c r="A123" s="329" t="s">
        <v>104</v>
      </c>
      <c r="B123" s="160">
        <f>IF($B$115="Months", B120/12*B121, B120*B122)</f>
        <v>0</v>
      </c>
      <c r="C123" s="160">
        <f>IF($B$115="Months", C120/12*C121, C120*C122)</f>
        <v>0</v>
      </c>
      <c r="D123" s="160">
        <f>IF($B$115="Months", D120/12*D121, D120*D122)</f>
        <v>0</v>
      </c>
      <c r="E123" s="160">
        <f>IF($B$115="Months", E120/12*E121, E120*E122)</f>
        <v>0</v>
      </c>
      <c r="F123" s="161">
        <f>IF($B$115="Months", F120/12*F121, F120*F122)</f>
        <v>0</v>
      </c>
      <c r="G123" s="147"/>
      <c r="H123" s="27" t="s">
        <v>21</v>
      </c>
      <c r="I123" s="28"/>
    </row>
    <row r="124" spans="1:9" ht="15" thickBot="1" x14ac:dyDescent="0.4">
      <c r="A124" s="149"/>
      <c r="B124" s="128"/>
      <c r="C124" s="128"/>
      <c r="D124" s="128"/>
      <c r="E124" s="128"/>
      <c r="F124" s="128"/>
      <c r="G124" s="147"/>
    </row>
    <row r="125" spans="1:9" x14ac:dyDescent="0.35">
      <c r="A125" s="316" t="s">
        <v>218</v>
      </c>
      <c r="B125" s="435"/>
      <c r="C125" s="435"/>
      <c r="D125" s="313"/>
      <c r="E125" s="313"/>
      <c r="F125" s="335"/>
    </row>
    <row r="126" spans="1:9" ht="15" thickBot="1" x14ac:dyDescent="0.4">
      <c r="A126" s="138" t="s">
        <v>210</v>
      </c>
      <c r="B126" s="436"/>
      <c r="C126" s="436"/>
      <c r="F126" s="151"/>
    </row>
    <row r="127" spans="1:9" x14ac:dyDescent="0.35">
      <c r="A127" s="138" t="s">
        <v>101</v>
      </c>
      <c r="B127" s="196"/>
      <c r="C127" s="331"/>
      <c r="D127" s="198"/>
      <c r="E127" s="332"/>
      <c r="F127" s="151"/>
      <c r="H127" s="437" t="s">
        <v>46</v>
      </c>
      <c r="I127" s="438"/>
    </row>
    <row r="128" spans="1:9" x14ac:dyDescent="0.35">
      <c r="A128" s="183" t="str">
        <f>IF(B127="Months", "Enter Current Annual Salary Base:", "Enter Current Hourly Rate Base")</f>
        <v>Enter Current Hourly Rate Base</v>
      </c>
      <c r="B128" s="333"/>
      <c r="C128" s="331"/>
      <c r="D128" s="198"/>
      <c r="E128" s="332"/>
      <c r="F128" s="151"/>
      <c r="H128" s="25" t="s">
        <v>22</v>
      </c>
      <c r="I128" s="80">
        <f>Rates!$C$22</f>
        <v>0.317</v>
      </c>
    </row>
    <row r="129" spans="1:10" x14ac:dyDescent="0.35">
      <c r="A129" s="195" t="s">
        <v>223</v>
      </c>
      <c r="B129" s="334"/>
      <c r="C129" s="331"/>
      <c r="D129" s="198"/>
      <c r="E129" s="332"/>
      <c r="F129" s="151"/>
      <c r="H129" s="148" t="s">
        <v>16</v>
      </c>
      <c r="I129" s="81"/>
    </row>
    <row r="130" spans="1:10" x14ac:dyDescent="0.35">
      <c r="A130" s="318" t="s">
        <v>113</v>
      </c>
      <c r="B130" s="312"/>
      <c r="C130" s="331"/>
      <c r="D130" s="198"/>
      <c r="E130" s="332"/>
      <c r="F130" s="151"/>
      <c r="H130" s="25" t="s">
        <v>6</v>
      </c>
      <c r="I130" s="80">
        <f>Rates!$C$24</f>
        <v>0.40100000000000002</v>
      </c>
    </row>
    <row r="131" spans="1:10" x14ac:dyDescent="0.35">
      <c r="A131" s="184"/>
      <c r="B131" s="125" t="s">
        <v>0</v>
      </c>
      <c r="C131" s="125" t="s">
        <v>1</v>
      </c>
      <c r="D131" s="125" t="s">
        <v>2</v>
      </c>
      <c r="E131" s="125" t="s">
        <v>3</v>
      </c>
      <c r="F131" s="126" t="s">
        <v>4</v>
      </c>
      <c r="H131" s="26" t="s">
        <v>17</v>
      </c>
      <c r="I131" s="81"/>
      <c r="J131" s="75"/>
    </row>
    <row r="132" spans="1:10" x14ac:dyDescent="0.35">
      <c r="A132" s="138" t="str">
        <f>IF(B127="Months", "Annual Salary Base", "Hourly Rate")</f>
        <v>Hourly Rate</v>
      </c>
      <c r="B132" s="163">
        <f>B128</f>
        <v>0</v>
      </c>
      <c r="C132" s="163">
        <f>B132+(B132*$B$129)</f>
        <v>0</v>
      </c>
      <c r="D132" s="163">
        <f>C132+(C132*$B$129)</f>
        <v>0</v>
      </c>
      <c r="E132" s="163">
        <f>D132+(D132*$B$129)</f>
        <v>0</v>
      </c>
      <c r="F132" s="127">
        <f>E132+(E132*$B$129)</f>
        <v>0</v>
      </c>
      <c r="G132" s="430" t="s">
        <v>67</v>
      </c>
      <c r="H132" s="25" t="s">
        <v>18</v>
      </c>
      <c r="I132" s="80">
        <f>Rates!$C$26</f>
        <v>0.02</v>
      </c>
    </row>
    <row r="133" spans="1:10" x14ac:dyDescent="0.35">
      <c r="A133" s="138" t="s">
        <v>112</v>
      </c>
      <c r="B133" s="69"/>
      <c r="C133" s="69"/>
      <c r="D133" s="69"/>
      <c r="E133" s="69"/>
      <c r="F133" s="70"/>
      <c r="G133" s="430"/>
      <c r="H133" s="26" t="s">
        <v>19</v>
      </c>
      <c r="I133" s="81"/>
    </row>
    <row r="134" spans="1:10" x14ac:dyDescent="0.35">
      <c r="A134" s="138" t="s">
        <v>111</v>
      </c>
      <c r="B134" s="156"/>
      <c r="C134" s="156"/>
      <c r="D134" s="156"/>
      <c r="E134" s="156"/>
      <c r="F134" s="130"/>
      <c r="H134" s="25" t="s">
        <v>20</v>
      </c>
      <c r="I134" s="80">
        <f>Rates!$C$28</f>
        <v>0.10100000000000001</v>
      </c>
    </row>
    <row r="135" spans="1:10" ht="15" thickBot="1" x14ac:dyDescent="0.4">
      <c r="A135" s="329" t="s">
        <v>104</v>
      </c>
      <c r="B135" s="160">
        <f>IF($B$127="Months", B132/12*B133, B132*B134)</f>
        <v>0</v>
      </c>
      <c r="C135" s="160">
        <f>IF($B$127="Months", C132/12*C133, C132*C134)</f>
        <v>0</v>
      </c>
      <c r="D135" s="160">
        <f>IF($B$127="Months", D132/12*D133, D132*D134)</f>
        <v>0</v>
      </c>
      <c r="E135" s="160">
        <f>IF($B$127="Months", E132/12*E133, E132*E134)</f>
        <v>0</v>
      </c>
      <c r="F135" s="129">
        <f>IF($B$127="Months", F132/12*F133, F132*F134)</f>
        <v>0</v>
      </c>
      <c r="H135" s="27" t="s">
        <v>21</v>
      </c>
      <c r="I135" s="28"/>
    </row>
    <row r="136" spans="1:10" ht="15" thickBot="1" x14ac:dyDescent="0.4">
      <c r="A136" s="149"/>
      <c r="B136" s="128"/>
      <c r="C136" s="128"/>
      <c r="D136" s="128"/>
      <c r="E136" s="128"/>
      <c r="F136" s="128"/>
    </row>
    <row r="137" spans="1:10" x14ac:dyDescent="0.35">
      <c r="A137" s="316" t="s">
        <v>219</v>
      </c>
      <c r="B137" s="435"/>
      <c r="C137" s="435"/>
      <c r="D137" s="313"/>
      <c r="E137" s="313"/>
      <c r="F137" s="335"/>
    </row>
    <row r="138" spans="1:10" ht="15" thickBot="1" x14ac:dyDescent="0.4">
      <c r="A138" s="138" t="s">
        <v>210</v>
      </c>
      <c r="B138" s="314"/>
      <c r="C138" s="236"/>
      <c r="F138" s="151"/>
    </row>
    <row r="139" spans="1:10" x14ac:dyDescent="0.35">
      <c r="A139" s="138" t="s">
        <v>45</v>
      </c>
      <c r="B139" s="330"/>
      <c r="C139" s="337"/>
      <c r="D139" s="4"/>
      <c r="E139" s="332"/>
      <c r="F139" s="151"/>
      <c r="H139" s="437" t="s">
        <v>46</v>
      </c>
      <c r="I139" s="438"/>
    </row>
    <row r="140" spans="1:10" x14ac:dyDescent="0.35">
      <c r="A140" s="183" t="str">
        <f>IF(B139="Months", "Enter Current Annual Salary Base:", "Enter Current Hourly Rate Base")</f>
        <v>Enter Current Hourly Rate Base</v>
      </c>
      <c r="B140" s="338"/>
      <c r="C140" s="337"/>
      <c r="D140" s="4"/>
      <c r="E140" s="332"/>
      <c r="F140" s="151"/>
      <c r="H140" s="25" t="s">
        <v>22</v>
      </c>
      <c r="I140" s="80">
        <f>Rates!$C$22</f>
        <v>0.317</v>
      </c>
    </row>
    <row r="141" spans="1:10" x14ac:dyDescent="0.35">
      <c r="A141" s="195" t="s">
        <v>223</v>
      </c>
      <c r="B141" s="339"/>
      <c r="C141" s="337"/>
      <c r="D141" s="4"/>
      <c r="E141" s="332"/>
      <c r="F141" s="151"/>
      <c r="H141" s="148" t="s">
        <v>16</v>
      </c>
      <c r="I141" s="81"/>
    </row>
    <row r="142" spans="1:10" x14ac:dyDescent="0.35">
      <c r="A142" s="318" t="s">
        <v>113</v>
      </c>
      <c r="B142" s="340"/>
      <c r="C142" s="337"/>
      <c r="D142" s="4"/>
      <c r="E142" s="332"/>
      <c r="F142" s="151"/>
      <c r="H142" s="25" t="s">
        <v>6</v>
      </c>
      <c r="I142" s="80">
        <f>Rates!$C$24</f>
        <v>0.40100000000000002</v>
      </c>
    </row>
    <row r="143" spans="1:10" x14ac:dyDescent="0.35">
      <c r="A143" s="184"/>
      <c r="B143" s="125" t="s">
        <v>0</v>
      </c>
      <c r="C143" s="125" t="s">
        <v>1</v>
      </c>
      <c r="D143" s="125" t="s">
        <v>2</v>
      </c>
      <c r="E143" s="125" t="s">
        <v>3</v>
      </c>
      <c r="F143" s="126" t="s">
        <v>4</v>
      </c>
      <c r="H143" s="26" t="s">
        <v>17</v>
      </c>
      <c r="I143" s="81"/>
    </row>
    <row r="144" spans="1:10" x14ac:dyDescent="0.35">
      <c r="A144" s="138" t="str">
        <f>IF(B139="Months", "Annual Salary Base", "Hourly Rate")</f>
        <v>Hourly Rate</v>
      </c>
      <c r="B144" s="163">
        <f>B140</f>
        <v>0</v>
      </c>
      <c r="C144" s="163">
        <f>B144+(B144*$B$141)</f>
        <v>0</v>
      </c>
      <c r="D144" s="163">
        <f>C144+(C144*$B$141)</f>
        <v>0</v>
      </c>
      <c r="E144" s="163">
        <f>D144+(D144*$B$141)</f>
        <v>0</v>
      </c>
      <c r="F144" s="164">
        <f>E144+(E144*$B$141)</f>
        <v>0</v>
      </c>
      <c r="G144" s="430" t="s">
        <v>67</v>
      </c>
      <c r="H144" s="25" t="s">
        <v>18</v>
      </c>
      <c r="I144" s="80">
        <f>Rates!$C$26</f>
        <v>0.02</v>
      </c>
      <c r="J144" s="75"/>
    </row>
    <row r="145" spans="1:9" x14ac:dyDescent="0.35">
      <c r="A145" s="138" t="s">
        <v>112</v>
      </c>
      <c r="B145" s="69"/>
      <c r="C145" s="69"/>
      <c r="D145" s="69"/>
      <c r="E145" s="69"/>
      <c r="F145" s="73"/>
      <c r="G145" s="430"/>
      <c r="H145" s="26" t="s">
        <v>19</v>
      </c>
      <c r="I145" s="81"/>
    </row>
    <row r="146" spans="1:9" x14ac:dyDescent="0.35">
      <c r="A146" s="138" t="s">
        <v>111</v>
      </c>
      <c r="B146" s="156"/>
      <c r="C146" s="156"/>
      <c r="D146" s="156"/>
      <c r="E146" s="156"/>
      <c r="F146" s="159"/>
      <c r="H146" s="25" t="s">
        <v>20</v>
      </c>
      <c r="I146" s="80">
        <f>Rates!$C$28</f>
        <v>0.10100000000000001</v>
      </c>
    </row>
    <row r="147" spans="1:9" ht="15" thickBot="1" x14ac:dyDescent="0.4">
      <c r="A147" s="329" t="s">
        <v>104</v>
      </c>
      <c r="B147" s="160">
        <f>IF($B$139="Months", B144/12*B145, B144*B146)</f>
        <v>0</v>
      </c>
      <c r="C147" s="160">
        <f>IF($B$139="Months", C144/12*C145, C144*C146)</f>
        <v>0</v>
      </c>
      <c r="D147" s="160">
        <f>IF($B$139="Months", D144/12*D145, D144*D146)</f>
        <v>0</v>
      </c>
      <c r="E147" s="160">
        <f>IF($B$139="Months", E144/12*E145, E144*E146)</f>
        <v>0</v>
      </c>
      <c r="F147" s="161">
        <f>IF($B$139="Months", F144/12*F145, F144*F146)</f>
        <v>0</v>
      </c>
      <c r="H147" s="27" t="s">
        <v>21</v>
      </c>
      <c r="I147" s="28"/>
    </row>
  </sheetData>
  <mergeCells count="37">
    <mergeCell ref="H61:I61"/>
    <mergeCell ref="H78:I78"/>
    <mergeCell ref="H91:I91"/>
    <mergeCell ref="H10:I10"/>
    <mergeCell ref="H27:I27"/>
    <mergeCell ref="H44:I44"/>
    <mergeCell ref="H103:I103"/>
    <mergeCell ref="H115:I115"/>
    <mergeCell ref="H127:I127"/>
    <mergeCell ref="G121:G122"/>
    <mergeCell ref="H139:I139"/>
    <mergeCell ref="B113:C113"/>
    <mergeCell ref="B114:C114"/>
    <mergeCell ref="B125:C125"/>
    <mergeCell ref="B126:C126"/>
    <mergeCell ref="B137:C137"/>
    <mergeCell ref="B71:C71"/>
    <mergeCell ref="B89:C89"/>
    <mergeCell ref="B90:C90"/>
    <mergeCell ref="B101:C101"/>
    <mergeCell ref="B102:C102"/>
    <mergeCell ref="G144:G145"/>
    <mergeCell ref="A2:F2"/>
    <mergeCell ref="A88:F88"/>
    <mergeCell ref="A1:F1"/>
    <mergeCell ref="G97:G98"/>
    <mergeCell ref="G132:G133"/>
    <mergeCell ref="G13:G14"/>
    <mergeCell ref="G30:G31"/>
    <mergeCell ref="G47:G48"/>
    <mergeCell ref="G64:G65"/>
    <mergeCell ref="G81:G82"/>
    <mergeCell ref="G109:G110"/>
    <mergeCell ref="B3:C3"/>
    <mergeCell ref="B20:C20"/>
    <mergeCell ref="B37:C37"/>
    <mergeCell ref="B54:C54"/>
  </mergeCells>
  <dataValidations count="6">
    <dataValidation type="list" allowBlank="1" showInputMessage="1" showErrorMessage="1" sqref="B103 B115 B7 B24 B41 B58 B75 B91 B127 B139" xr:uid="{F29F0F2C-8EF6-4144-BD0B-3896FE82E61E}">
      <formula1>"Months, Hours"</formula1>
    </dataValidation>
    <dataValidation type="list" allowBlank="1" showInputMessage="1" showErrorMessage="1" sqref="B72 B21 B38 B55 B4" xr:uid="{45D505CA-FFA9-42C1-8BA1-0B7A6601FEAB}">
      <formula1>"PI, Co-PI/Co-I, Faculty, Postdoc, Other"</formula1>
    </dataValidation>
    <dataValidation type="list" allowBlank="1" showInputMessage="1" showErrorMessage="1" sqref="B9 B129 B26 B43 B77 B93 B105 B117 B60 B141" xr:uid="{76E3C4EA-517B-4FE0-8627-3E5C44B5CA04}">
      <formula1>"0%, 1%, 2%, 3%, 4%, 5%"</formula1>
    </dataValidation>
    <dataValidation type="list" allowBlank="1" showInputMessage="1" showErrorMessage="1" sqref="B5 B22 B39 B56 B73" xr:uid="{5DEE878B-6539-4E21-8693-2B9C73DCDE7E}">
      <formula1>"9 month appt (AY), 12 month appt (FY)"</formula1>
    </dataValidation>
    <dataValidation type="list" allowBlank="1" showInputMessage="1" showErrorMessage="1" sqref="B90 B102 B114 B126 B138" xr:uid="{9ABD6814-F04E-488E-80C0-380485F41316}">
      <formula1>"Postdoc, Other Professional, Graduate Student, Undergraduate Student, Other"</formula1>
    </dataValidation>
    <dataValidation type="list" allowBlank="1" showInputMessage="1" showErrorMessage="1" sqref="B10 B27 B44 B61 B78 B94 B106 B118 B130 B142" xr:uid="{F80A183A-A782-4A1B-9A27-1FE7E07ADB3F}">
      <formula1>"31.7%, 40.1%, 2.0%, 10.1%"</formula1>
    </dataValidation>
  </dataValidations>
  <pageMargins left="0.7" right="0.7" top="0.75" bottom="0.75" header="0.3" footer="0.3"/>
  <pageSetup scale="5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8253D-D60E-480B-BEC1-65E7CE2535A0}">
  <sheetPr>
    <pageSetUpPr fitToPage="1"/>
  </sheetPr>
  <dimension ref="A1:H121"/>
  <sheetViews>
    <sheetView workbookViewId="0">
      <selection activeCell="F33" sqref="F33"/>
    </sheetView>
  </sheetViews>
  <sheetFormatPr defaultRowHeight="14.5" x14ac:dyDescent="0.35"/>
  <cols>
    <col min="1" max="1" width="34.7265625" customWidth="1"/>
    <col min="2" max="2" width="11.81640625" customWidth="1"/>
    <col min="3" max="3" width="11.90625" customWidth="1"/>
    <col min="4" max="4" width="12" customWidth="1"/>
    <col min="5" max="5" width="9.7265625" customWidth="1"/>
    <col min="6" max="6" width="13.7265625" customWidth="1"/>
    <col min="7" max="7" width="80.08984375" style="119" customWidth="1"/>
    <col min="8" max="8" width="41.1796875" customWidth="1"/>
  </cols>
  <sheetData>
    <row r="1" spans="1:8" ht="18.5" x14ac:dyDescent="0.45">
      <c r="A1" s="432" t="s">
        <v>44</v>
      </c>
      <c r="B1" s="432"/>
      <c r="C1" s="432"/>
      <c r="D1" s="432"/>
      <c r="E1" s="432"/>
      <c r="F1" s="432"/>
      <c r="G1" s="168"/>
    </row>
    <row r="2" spans="1:8" ht="14.5" customHeight="1" thickBot="1" x14ac:dyDescent="0.5">
      <c r="A2" s="150"/>
      <c r="B2" s="150"/>
      <c r="C2" s="150"/>
      <c r="D2" s="150"/>
      <c r="E2" s="150"/>
      <c r="F2" s="150"/>
      <c r="G2" s="190" t="s">
        <v>98</v>
      </c>
      <c r="H2" s="191" t="s">
        <v>123</v>
      </c>
    </row>
    <row r="3" spans="1:8" x14ac:dyDescent="0.35">
      <c r="A3" s="182" t="s">
        <v>116</v>
      </c>
      <c r="B3" s="439"/>
      <c r="C3" s="439"/>
      <c r="D3" s="439"/>
      <c r="E3" s="439"/>
      <c r="F3" s="440"/>
      <c r="G3" s="253" t="s">
        <v>247</v>
      </c>
    </row>
    <row r="4" spans="1:8" x14ac:dyDescent="0.35">
      <c r="A4" s="184"/>
      <c r="B4" s="192" t="s">
        <v>0</v>
      </c>
      <c r="C4" s="125" t="s">
        <v>1</v>
      </c>
      <c r="D4" s="125" t="s">
        <v>2</v>
      </c>
      <c r="E4" s="125" t="s">
        <v>3</v>
      </c>
      <c r="F4" s="125" t="s">
        <v>4</v>
      </c>
    </row>
    <row r="5" spans="1:8" x14ac:dyDescent="0.35">
      <c r="A5" s="138" t="s">
        <v>118</v>
      </c>
      <c r="B5" s="170"/>
      <c r="C5" s="171"/>
      <c r="D5" s="171"/>
      <c r="E5" s="171"/>
      <c r="F5" s="177"/>
      <c r="G5" s="107"/>
    </row>
    <row r="6" spans="1:8" x14ac:dyDescent="0.35">
      <c r="A6" s="183" t="s">
        <v>39</v>
      </c>
      <c r="B6" s="171"/>
      <c r="C6" s="171"/>
      <c r="D6" s="171"/>
      <c r="E6" s="171"/>
      <c r="F6" s="177"/>
      <c r="G6" s="107"/>
    </row>
    <row r="7" spans="1:8" x14ac:dyDescent="0.35">
      <c r="A7" s="138" t="s">
        <v>40</v>
      </c>
      <c r="B7" s="171"/>
      <c r="C7" s="171"/>
      <c r="D7" s="171"/>
      <c r="E7" s="171"/>
      <c r="F7" s="177"/>
      <c r="G7" s="107"/>
    </row>
    <row r="8" spans="1:8" x14ac:dyDescent="0.35">
      <c r="A8" s="188" t="s">
        <v>27</v>
      </c>
      <c r="B8" s="172"/>
      <c r="C8" s="172"/>
      <c r="D8" s="172"/>
      <c r="E8" s="172"/>
      <c r="F8" s="178"/>
    </row>
    <row r="9" spans="1:8" x14ac:dyDescent="0.35">
      <c r="A9" s="138" t="s">
        <v>30</v>
      </c>
      <c r="B9" s="171" t="s">
        <v>235</v>
      </c>
      <c r="C9" s="171" t="s">
        <v>235</v>
      </c>
      <c r="D9" s="171" t="s">
        <v>235</v>
      </c>
      <c r="E9" s="171" t="s">
        <v>235</v>
      </c>
      <c r="F9" s="177" t="s">
        <v>235</v>
      </c>
    </row>
    <row r="10" spans="1:8" x14ac:dyDescent="0.35">
      <c r="A10" s="138" t="s">
        <v>41</v>
      </c>
      <c r="B10" s="173" t="str">
        <f>IF(B9="In-state", Rates!$C$17*B6, "0")</f>
        <v>0</v>
      </c>
      <c r="C10" s="173" t="str">
        <f>IF(C9="In-state", Rates!$C$17*C6, "0")</f>
        <v>0</v>
      </c>
      <c r="D10" s="173" t="str">
        <f>IF(D9="In-state", Rates!$C$17*D6, "0")</f>
        <v>0</v>
      </c>
      <c r="E10" s="173" t="str">
        <f>IF(E9="In-state", Rates!$C$17*E6, "0")</f>
        <v>0</v>
      </c>
      <c r="F10" s="179" t="str">
        <f>IF(F9="In-state", Rates!$C$17*F6, "0")</f>
        <v>0</v>
      </c>
    </row>
    <row r="11" spans="1:8" ht="29" x14ac:dyDescent="0.35">
      <c r="A11" s="138" t="s">
        <v>42</v>
      </c>
      <c r="B11" s="173">
        <f>IF(B9="Out-of-state", Rates!$C$18*B6, "0")</f>
        <v>0</v>
      </c>
      <c r="C11" s="173">
        <f>IF(C9="Out-of-state", Rates!$C$18*C6, "0")</f>
        <v>0</v>
      </c>
      <c r="D11" s="173">
        <f>IF(D9="Out-of-state", Rates!$C$18*D6, "0")</f>
        <v>0</v>
      </c>
      <c r="E11" s="173">
        <f>IF(E9="Out-of-state", Rates!$C$18*E6, "0")</f>
        <v>0</v>
      </c>
      <c r="F11" s="179">
        <f>IF(F9="Out-of-state", Rates!$C$18*F6, "0")</f>
        <v>0</v>
      </c>
      <c r="G11" s="189" t="s">
        <v>245</v>
      </c>
      <c r="H11" s="169" t="s">
        <v>119</v>
      </c>
    </row>
    <row r="12" spans="1:8" ht="43.5" x14ac:dyDescent="0.35">
      <c r="A12" s="138" t="s">
        <v>117</v>
      </c>
      <c r="B12" s="174"/>
      <c r="C12" s="174"/>
      <c r="D12" s="174"/>
      <c r="E12" s="174"/>
      <c r="F12" s="180"/>
      <c r="G12" s="189" t="s">
        <v>246</v>
      </c>
      <c r="H12" s="169" t="s">
        <v>120</v>
      </c>
    </row>
    <row r="13" spans="1:8" ht="13.5" customHeight="1" x14ac:dyDescent="0.35">
      <c r="A13" s="188" t="s">
        <v>29</v>
      </c>
      <c r="B13" s="172"/>
      <c r="C13" s="172"/>
      <c r="D13" s="172"/>
      <c r="E13" s="172"/>
      <c r="F13" s="178"/>
    </row>
    <row r="14" spans="1:8" ht="15" customHeight="1" x14ac:dyDescent="0.35">
      <c r="A14" s="138" t="s">
        <v>37</v>
      </c>
      <c r="B14" s="171"/>
      <c r="C14" s="171"/>
      <c r="D14" s="171"/>
      <c r="E14" s="171"/>
      <c r="F14" s="177"/>
      <c r="G14" s="107"/>
    </row>
    <row r="15" spans="1:8" ht="15" customHeight="1" x14ac:dyDescent="0.35">
      <c r="A15" s="184" t="s">
        <v>121</v>
      </c>
      <c r="B15" s="173">
        <f>B14*Rates!$C$19</f>
        <v>0</v>
      </c>
      <c r="C15" s="173">
        <f>C14*Rates!$C$19</f>
        <v>0</v>
      </c>
      <c r="D15" s="173">
        <f>D14*Rates!$C$19</f>
        <v>0</v>
      </c>
      <c r="E15" s="173">
        <f>E14*Rates!$C$19</f>
        <v>0</v>
      </c>
      <c r="F15" s="173">
        <f>F14*Rates!$C$19</f>
        <v>0</v>
      </c>
      <c r="G15" s="107"/>
    </row>
    <row r="16" spans="1:8" ht="15" customHeight="1" x14ac:dyDescent="0.35">
      <c r="A16" s="188" t="s">
        <v>33</v>
      </c>
      <c r="B16" s="172"/>
      <c r="C16" s="175"/>
      <c r="D16" s="176"/>
      <c r="E16" s="176"/>
      <c r="F16" s="181"/>
      <c r="G16" s="107"/>
    </row>
    <row r="17" spans="1:7" ht="15" customHeight="1" x14ac:dyDescent="0.35">
      <c r="A17" s="138" t="s">
        <v>34</v>
      </c>
      <c r="B17" s="174"/>
      <c r="C17" s="174"/>
      <c r="D17" s="174"/>
      <c r="E17" s="174"/>
      <c r="F17" s="180"/>
      <c r="G17" s="107"/>
    </row>
    <row r="18" spans="1:7" ht="15" customHeight="1" x14ac:dyDescent="0.35">
      <c r="A18" s="188" t="s">
        <v>31</v>
      </c>
      <c r="B18" s="172"/>
      <c r="C18" s="175"/>
      <c r="D18" s="176"/>
      <c r="E18" s="176"/>
      <c r="F18" s="181"/>
      <c r="G18" s="107"/>
    </row>
    <row r="19" spans="1:7" ht="15" customHeight="1" x14ac:dyDescent="0.35">
      <c r="A19" s="138" t="s">
        <v>32</v>
      </c>
      <c r="B19" s="174"/>
      <c r="C19" s="174"/>
      <c r="D19" s="174"/>
      <c r="E19" s="174"/>
      <c r="F19" s="180"/>
    </row>
    <row r="20" spans="1:7" ht="15" customHeight="1" x14ac:dyDescent="0.35">
      <c r="A20" s="188" t="s">
        <v>28</v>
      </c>
      <c r="B20" s="172"/>
      <c r="C20" s="172"/>
      <c r="D20" s="172"/>
      <c r="E20" s="172"/>
      <c r="F20" s="178"/>
    </row>
    <row r="21" spans="1:7" ht="15" customHeight="1" x14ac:dyDescent="0.35">
      <c r="A21" s="138" t="s">
        <v>36</v>
      </c>
      <c r="B21" s="174"/>
      <c r="C21" s="174"/>
      <c r="D21" s="174"/>
      <c r="E21" s="174"/>
      <c r="F21" s="180"/>
    </row>
    <row r="22" spans="1:7" ht="15" customHeight="1" x14ac:dyDescent="0.35">
      <c r="A22" s="138" t="s">
        <v>43</v>
      </c>
      <c r="B22" s="173">
        <f>B21*B7</f>
        <v>0</v>
      </c>
      <c r="C22" s="173">
        <f>C21*C7</f>
        <v>0</v>
      </c>
      <c r="D22" s="173">
        <f>D21*D7</f>
        <v>0</v>
      </c>
      <c r="E22" s="173">
        <f>E21*E7</f>
        <v>0</v>
      </c>
      <c r="F22" s="179">
        <f>F21*F7</f>
        <v>0</v>
      </c>
      <c r="G22" s="107"/>
    </row>
    <row r="23" spans="1:7" ht="15" customHeight="1" x14ac:dyDescent="0.35">
      <c r="A23" s="188" t="s">
        <v>35</v>
      </c>
      <c r="B23" s="176"/>
      <c r="C23" s="176"/>
      <c r="D23" s="176"/>
      <c r="E23" s="176"/>
      <c r="F23" s="178"/>
      <c r="G23" s="107"/>
    </row>
    <row r="24" spans="1:7" ht="15" customHeight="1" x14ac:dyDescent="0.35">
      <c r="A24" s="138" t="s">
        <v>38</v>
      </c>
      <c r="B24" s="174"/>
      <c r="C24" s="174"/>
      <c r="D24" s="174"/>
      <c r="E24" s="174"/>
      <c r="F24" s="180"/>
      <c r="G24" s="107"/>
    </row>
    <row r="25" spans="1:7" s="167" customFormat="1" ht="15" customHeight="1" thickBot="1" x14ac:dyDescent="0.35">
      <c r="A25" s="185" t="s">
        <v>122</v>
      </c>
      <c r="B25" s="186">
        <f>B10+B11+B12+B15+B19+B22+B24+B17</f>
        <v>0</v>
      </c>
      <c r="C25" s="186">
        <f>C10+C11+C12+C15+C19+C22+C24+C17</f>
        <v>0</v>
      </c>
      <c r="D25" s="186">
        <f>D10+D11+D12+D15+D19+D22+D24+D17</f>
        <v>0</v>
      </c>
      <c r="E25" s="186">
        <f>E10+E11+E12+E15+E19+E22+E24+E17</f>
        <v>0</v>
      </c>
      <c r="F25" s="187">
        <f>F10+F11+F12+F15+F19+F22+F24+F17</f>
        <v>0</v>
      </c>
      <c r="G25" s="107"/>
    </row>
    <row r="26" spans="1:7" ht="15" customHeight="1" thickBot="1" x14ac:dyDescent="0.4">
      <c r="A26" s="166"/>
      <c r="B26" s="166"/>
      <c r="C26" s="166"/>
      <c r="D26" s="1"/>
      <c r="E26" s="1"/>
      <c r="F26" s="1"/>
      <c r="G26" s="107"/>
    </row>
    <row r="27" spans="1:7" ht="15" customHeight="1" x14ac:dyDescent="0.35">
      <c r="A27" s="182" t="s">
        <v>124</v>
      </c>
      <c r="B27" s="439"/>
      <c r="C27" s="439"/>
      <c r="D27" s="439"/>
      <c r="E27" s="439"/>
      <c r="F27" s="440"/>
    </row>
    <row r="28" spans="1:7" ht="15" customHeight="1" x14ac:dyDescent="0.35">
      <c r="A28" s="184"/>
      <c r="B28" s="192" t="s">
        <v>0</v>
      </c>
      <c r="C28" s="125" t="s">
        <v>1</v>
      </c>
      <c r="D28" s="125" t="s">
        <v>2</v>
      </c>
      <c r="E28" s="125" t="s">
        <v>3</v>
      </c>
      <c r="F28" s="125" t="s">
        <v>4</v>
      </c>
    </row>
    <row r="29" spans="1:7" ht="15" customHeight="1" x14ac:dyDescent="0.35">
      <c r="A29" s="138" t="s">
        <v>118</v>
      </c>
      <c r="B29" s="170"/>
      <c r="C29" s="171"/>
      <c r="D29" s="171"/>
      <c r="E29" s="171"/>
      <c r="F29" s="177"/>
      <c r="G29" s="107"/>
    </row>
    <row r="30" spans="1:7" ht="15" customHeight="1" x14ac:dyDescent="0.35">
      <c r="A30" s="183" t="s">
        <v>39</v>
      </c>
      <c r="B30" s="171"/>
      <c r="C30" s="171"/>
      <c r="D30" s="171"/>
      <c r="E30" s="171"/>
      <c r="F30" s="177"/>
      <c r="G30" s="107"/>
    </row>
    <row r="31" spans="1:7" ht="15" customHeight="1" x14ac:dyDescent="0.35">
      <c r="A31" s="138" t="s">
        <v>40</v>
      </c>
      <c r="B31" s="171"/>
      <c r="C31" s="171"/>
      <c r="D31" s="171"/>
      <c r="E31" s="171"/>
      <c r="F31" s="177"/>
      <c r="G31" s="107"/>
    </row>
    <row r="32" spans="1:7" ht="15" customHeight="1" x14ac:dyDescent="0.35">
      <c r="A32" s="188" t="s">
        <v>27</v>
      </c>
      <c r="B32" s="172"/>
      <c r="C32" s="172"/>
      <c r="D32" s="172"/>
      <c r="E32" s="172"/>
      <c r="F32" s="178"/>
    </row>
    <row r="33" spans="1:8" ht="15" customHeight="1" x14ac:dyDescent="0.35">
      <c r="A33" s="138" t="s">
        <v>30</v>
      </c>
      <c r="B33" s="171"/>
      <c r="C33" s="171"/>
      <c r="D33" s="171"/>
      <c r="E33" s="171"/>
      <c r="F33" s="177"/>
    </row>
    <row r="34" spans="1:8" ht="15" customHeight="1" x14ac:dyDescent="0.35">
      <c r="A34" s="138" t="s">
        <v>41</v>
      </c>
      <c r="B34" s="173" t="str">
        <f>IF(B33="In-state", Rates!$C$17*B30, "0")</f>
        <v>0</v>
      </c>
      <c r="C34" s="173" t="str">
        <f>IF(C33="In-state", Rates!$C$17*C30, "0")</f>
        <v>0</v>
      </c>
      <c r="D34" s="173" t="str">
        <f>IF(D33="In-state", Rates!$C$17*D30, "0")</f>
        <v>0</v>
      </c>
      <c r="E34" s="173" t="str">
        <f>IF(E33="In-state", Rates!$C$17*E30, "0")</f>
        <v>0</v>
      </c>
      <c r="F34" s="179" t="str">
        <f>IF(F33="In-state", Rates!$C$17*F30, "0")</f>
        <v>0</v>
      </c>
    </row>
    <row r="35" spans="1:8" ht="29" customHeight="1" x14ac:dyDescent="0.35">
      <c r="A35" s="138" t="s">
        <v>42</v>
      </c>
      <c r="B35" s="173" t="str">
        <f>IF(B33="Out-of-state", Rates!$C$18*B30, "0")</f>
        <v>0</v>
      </c>
      <c r="C35" s="173" t="str">
        <f>IF(C33="Out-of-state", Rates!$C$18*C30, "0")</f>
        <v>0</v>
      </c>
      <c r="D35" s="173" t="str">
        <f>IF(D33="Out-of-state", Rates!$C$18*D30, "0")</f>
        <v>0</v>
      </c>
      <c r="E35" s="173" t="str">
        <f>IF(E33="Out-of-state", Rates!$C$18*E30, "0")</f>
        <v>0</v>
      </c>
      <c r="F35" s="179" t="str">
        <f>IF(F33="Out-of-state", Rates!$C$18*F30, "0")</f>
        <v>0</v>
      </c>
      <c r="G35" s="189" t="s">
        <v>245</v>
      </c>
      <c r="H35" s="169" t="s">
        <v>119</v>
      </c>
    </row>
    <row r="36" spans="1:8" ht="29" customHeight="1" x14ac:dyDescent="0.35">
      <c r="A36" s="138" t="s">
        <v>117</v>
      </c>
      <c r="B36" s="174"/>
      <c r="C36" s="174"/>
      <c r="D36" s="174"/>
      <c r="E36" s="174"/>
      <c r="F36" s="180"/>
      <c r="G36" s="189" t="s">
        <v>246</v>
      </c>
      <c r="H36" s="169" t="s">
        <v>120</v>
      </c>
    </row>
    <row r="37" spans="1:8" ht="15" customHeight="1" x14ac:dyDescent="0.35">
      <c r="A37" s="188" t="s">
        <v>29</v>
      </c>
      <c r="B37" s="172"/>
      <c r="C37" s="172"/>
      <c r="D37" s="172"/>
      <c r="E37" s="172"/>
      <c r="F37" s="178"/>
    </row>
    <row r="38" spans="1:8" ht="15" customHeight="1" x14ac:dyDescent="0.35">
      <c r="A38" s="138" t="s">
        <v>37</v>
      </c>
      <c r="B38" s="171"/>
      <c r="C38" s="171"/>
      <c r="D38" s="171"/>
      <c r="E38" s="171"/>
      <c r="F38" s="177"/>
      <c r="G38" s="107"/>
    </row>
    <row r="39" spans="1:8" ht="15" customHeight="1" x14ac:dyDescent="0.35">
      <c r="A39" s="184" t="s">
        <v>121</v>
      </c>
      <c r="B39" s="173">
        <f>B38*Rates!$C$19</f>
        <v>0</v>
      </c>
      <c r="C39" s="173">
        <f>C38*Rates!$C$19</f>
        <v>0</v>
      </c>
      <c r="D39" s="173">
        <f>D38*Rates!$C$19</f>
        <v>0</v>
      </c>
      <c r="E39" s="173">
        <f>E38*Rates!$C$19</f>
        <v>0</v>
      </c>
      <c r="F39" s="173">
        <f>F38*Rates!$C$19</f>
        <v>0</v>
      </c>
      <c r="G39" s="107"/>
    </row>
    <row r="40" spans="1:8" ht="15" customHeight="1" x14ac:dyDescent="0.35">
      <c r="A40" s="188" t="s">
        <v>33</v>
      </c>
      <c r="B40" s="172"/>
      <c r="C40" s="175"/>
      <c r="D40" s="176"/>
      <c r="E40" s="176"/>
      <c r="F40" s="181"/>
      <c r="G40" s="107"/>
    </row>
    <row r="41" spans="1:8" ht="15" customHeight="1" x14ac:dyDescent="0.35">
      <c r="A41" s="138" t="s">
        <v>34</v>
      </c>
      <c r="B41" s="174"/>
      <c r="C41" s="174"/>
      <c r="D41" s="174"/>
      <c r="E41" s="174"/>
      <c r="F41" s="180"/>
      <c r="G41" s="107"/>
    </row>
    <row r="42" spans="1:8" x14ac:dyDescent="0.35">
      <c r="A42" s="188" t="s">
        <v>31</v>
      </c>
      <c r="B42" s="172"/>
      <c r="C42" s="175"/>
      <c r="D42" s="176"/>
      <c r="E42" s="176"/>
      <c r="F42" s="181"/>
      <c r="G42" s="107"/>
    </row>
    <row r="43" spans="1:8" x14ac:dyDescent="0.35">
      <c r="A43" s="138" t="s">
        <v>32</v>
      </c>
      <c r="B43" s="174"/>
      <c r="C43" s="174"/>
      <c r="D43" s="174"/>
      <c r="E43" s="174"/>
      <c r="F43" s="180"/>
    </row>
    <row r="44" spans="1:8" x14ac:dyDescent="0.35">
      <c r="A44" s="188" t="s">
        <v>28</v>
      </c>
      <c r="B44" s="172"/>
      <c r="C44" s="172"/>
      <c r="D44" s="172"/>
      <c r="E44" s="172"/>
      <c r="F44" s="178"/>
    </row>
    <row r="45" spans="1:8" x14ac:dyDescent="0.35">
      <c r="A45" s="138" t="s">
        <v>36</v>
      </c>
      <c r="B45" s="174"/>
      <c r="C45" s="174"/>
      <c r="D45" s="174"/>
      <c r="E45" s="174"/>
      <c r="F45" s="180"/>
    </row>
    <row r="46" spans="1:8" x14ac:dyDescent="0.35">
      <c r="A46" s="138" t="s">
        <v>43</v>
      </c>
      <c r="B46" s="173">
        <f>B45*B31</f>
        <v>0</v>
      </c>
      <c r="C46" s="173">
        <f>C45*C31</f>
        <v>0</v>
      </c>
      <c r="D46" s="173">
        <f>D45*D31</f>
        <v>0</v>
      </c>
      <c r="E46" s="173">
        <f>E45*E31</f>
        <v>0</v>
      </c>
      <c r="F46" s="179">
        <f>F45*F31</f>
        <v>0</v>
      </c>
      <c r="G46" s="107"/>
    </row>
    <row r="47" spans="1:8" x14ac:dyDescent="0.35">
      <c r="A47" s="188" t="s">
        <v>35</v>
      </c>
      <c r="B47" s="176"/>
      <c r="C47" s="176"/>
      <c r="D47" s="176"/>
      <c r="E47" s="176"/>
      <c r="F47" s="178"/>
      <c r="G47" s="107"/>
    </row>
    <row r="48" spans="1:8" x14ac:dyDescent="0.35">
      <c r="A48" s="138" t="s">
        <v>38</v>
      </c>
      <c r="B48" s="174"/>
      <c r="C48" s="174"/>
      <c r="D48" s="174"/>
      <c r="E48" s="174"/>
      <c r="F48" s="180"/>
      <c r="G48" s="107"/>
    </row>
    <row r="49" spans="1:8" ht="15" thickBot="1" x14ac:dyDescent="0.4">
      <c r="A49" s="185" t="s">
        <v>122</v>
      </c>
      <c r="B49" s="186">
        <f>B34+B35+B36+B39+B43+B46+B48+B41</f>
        <v>0</v>
      </c>
      <c r="C49" s="186">
        <f>C34+C35+C36+C39+C43+C46+C48+C41</f>
        <v>0</v>
      </c>
      <c r="D49" s="186">
        <f>D34+D35+D36+D39+D43+D46+D48+D41</f>
        <v>0</v>
      </c>
      <c r="E49" s="186">
        <f>E34+E35+E36+E39+E43+E46+E48+E41</f>
        <v>0</v>
      </c>
      <c r="F49" s="187">
        <f>F34+F35+F36+F39+F43+F46+F48+F41</f>
        <v>0</v>
      </c>
      <c r="G49" s="107"/>
      <c r="H49" s="167"/>
    </row>
    <row r="50" spans="1:8" ht="15" thickBot="1" x14ac:dyDescent="0.4"/>
    <row r="51" spans="1:8" x14ac:dyDescent="0.35">
      <c r="A51" s="182" t="s">
        <v>125</v>
      </c>
      <c r="B51" s="439"/>
      <c r="C51" s="439"/>
      <c r="D51" s="439"/>
      <c r="E51" s="439"/>
      <c r="F51" s="440"/>
    </row>
    <row r="52" spans="1:8" x14ac:dyDescent="0.35">
      <c r="A52" s="184"/>
      <c r="B52" s="192" t="s">
        <v>0</v>
      </c>
      <c r="C52" s="125" t="s">
        <v>1</v>
      </c>
      <c r="D52" s="125" t="s">
        <v>2</v>
      </c>
      <c r="E52" s="125" t="s">
        <v>3</v>
      </c>
      <c r="F52" s="125" t="s">
        <v>4</v>
      </c>
    </row>
    <row r="53" spans="1:8" x14ac:dyDescent="0.35">
      <c r="A53" s="138" t="s">
        <v>118</v>
      </c>
      <c r="B53" s="170"/>
      <c r="C53" s="171"/>
      <c r="D53" s="171"/>
      <c r="E53" s="171"/>
      <c r="F53" s="177"/>
      <c r="G53" s="107"/>
    </row>
    <row r="54" spans="1:8" x14ac:dyDescent="0.35">
      <c r="A54" s="183" t="s">
        <v>39</v>
      </c>
      <c r="B54" s="171"/>
      <c r="C54" s="171"/>
      <c r="D54" s="171"/>
      <c r="E54" s="171"/>
      <c r="F54" s="177"/>
      <c r="G54" s="107"/>
    </row>
    <row r="55" spans="1:8" x14ac:dyDescent="0.35">
      <c r="A55" s="138" t="s">
        <v>40</v>
      </c>
      <c r="B55" s="171"/>
      <c r="C55" s="171"/>
      <c r="D55" s="171"/>
      <c r="E55" s="171"/>
      <c r="F55" s="177"/>
      <c r="G55" s="107"/>
    </row>
    <row r="56" spans="1:8" x14ac:dyDescent="0.35">
      <c r="A56" s="188" t="s">
        <v>27</v>
      </c>
      <c r="B56" s="172"/>
      <c r="C56" s="172"/>
      <c r="D56" s="172"/>
      <c r="E56" s="172"/>
      <c r="F56" s="178"/>
    </row>
    <row r="57" spans="1:8" x14ac:dyDescent="0.35">
      <c r="A57" s="138" t="s">
        <v>30</v>
      </c>
      <c r="B57" s="171"/>
      <c r="C57" s="171"/>
      <c r="D57" s="171"/>
      <c r="E57" s="171"/>
      <c r="F57" s="177"/>
    </row>
    <row r="58" spans="1:8" x14ac:dyDescent="0.35">
      <c r="A58" s="138" t="s">
        <v>41</v>
      </c>
      <c r="B58" s="173" t="str">
        <f>IF(B57="In-state", Rates!$C$17*B54, "0")</f>
        <v>0</v>
      </c>
      <c r="C58" s="173" t="str">
        <f>IF(C57="In-state", Rates!$C$17*C54, "0")</f>
        <v>0</v>
      </c>
      <c r="D58" s="173" t="str">
        <f>IF(D57="In-state", Rates!$C$17*D54, "0")</f>
        <v>0</v>
      </c>
      <c r="E58" s="173" t="str">
        <f>IF(E57="In-state", Rates!$C$17*E54, "0")</f>
        <v>0</v>
      </c>
      <c r="F58" s="179" t="str">
        <f>IF(F57="In-state", Rates!$C$17*F54, "0")</f>
        <v>0</v>
      </c>
    </row>
    <row r="59" spans="1:8" ht="29" x14ac:dyDescent="0.35">
      <c r="A59" s="138" t="s">
        <v>42</v>
      </c>
      <c r="B59" s="173" t="str">
        <f>IF(B57="Out-of-state", Rates!$C$18*B54, "0")</f>
        <v>0</v>
      </c>
      <c r="C59" s="173" t="str">
        <f>IF(C57="Out-of-state", Rates!$C$18*C54, "0")</f>
        <v>0</v>
      </c>
      <c r="D59" s="173" t="str">
        <f>IF(D57="Out-of-state", Rates!$C$18*D54, "0")</f>
        <v>0</v>
      </c>
      <c r="E59" s="173" t="str">
        <f>IF(E57="Out-of-state", Rates!$C$18*E54, "0")</f>
        <v>0</v>
      </c>
      <c r="F59" s="179" t="str">
        <f>IF(F57="Out-of-state", Rates!$C$18*F54, "0")</f>
        <v>0</v>
      </c>
      <c r="G59" s="189" t="s">
        <v>245</v>
      </c>
      <c r="H59" s="169" t="s">
        <v>119</v>
      </c>
    </row>
    <row r="60" spans="1:8" ht="43.5" x14ac:dyDescent="0.35">
      <c r="A60" s="138" t="s">
        <v>117</v>
      </c>
      <c r="B60" s="174"/>
      <c r="C60" s="174"/>
      <c r="D60" s="174"/>
      <c r="E60" s="174"/>
      <c r="F60" s="180"/>
      <c r="G60" s="189" t="s">
        <v>246</v>
      </c>
      <c r="H60" s="169" t="s">
        <v>120</v>
      </c>
    </row>
    <row r="61" spans="1:8" x14ac:dyDescent="0.35">
      <c r="A61" s="188" t="s">
        <v>29</v>
      </c>
      <c r="B61" s="172"/>
      <c r="C61" s="172"/>
      <c r="D61" s="172"/>
      <c r="E61" s="172"/>
      <c r="F61" s="178"/>
    </row>
    <row r="62" spans="1:8" x14ac:dyDescent="0.35">
      <c r="A62" s="138" t="s">
        <v>37</v>
      </c>
      <c r="B62" s="171"/>
      <c r="C62" s="171"/>
      <c r="D62" s="171"/>
      <c r="E62" s="171"/>
      <c r="F62" s="177"/>
      <c r="G62" s="107"/>
    </row>
    <row r="63" spans="1:8" x14ac:dyDescent="0.35">
      <c r="A63" s="184" t="s">
        <v>121</v>
      </c>
      <c r="B63" s="173">
        <f>B62*Rates!$C$19</f>
        <v>0</v>
      </c>
      <c r="C63" s="173">
        <f>C62*Rates!$C$19</f>
        <v>0</v>
      </c>
      <c r="D63" s="173">
        <f>D62*Rates!$C$19</f>
        <v>0</v>
      </c>
      <c r="E63" s="173">
        <f>E62*Rates!$C$19</f>
        <v>0</v>
      </c>
      <c r="F63" s="173">
        <f>F62*Rates!$C$19</f>
        <v>0</v>
      </c>
      <c r="G63" s="107"/>
    </row>
    <row r="64" spans="1:8" x14ac:dyDescent="0.35">
      <c r="A64" s="188" t="s">
        <v>33</v>
      </c>
      <c r="B64" s="172"/>
      <c r="C64" s="175"/>
      <c r="D64" s="176"/>
      <c r="E64" s="176"/>
      <c r="F64" s="181"/>
      <c r="G64" s="107"/>
    </row>
    <row r="65" spans="1:8" x14ac:dyDescent="0.35">
      <c r="A65" s="138" t="s">
        <v>34</v>
      </c>
      <c r="B65" s="174"/>
      <c r="C65" s="174"/>
      <c r="D65" s="174"/>
      <c r="E65" s="174"/>
      <c r="F65" s="180"/>
      <c r="G65" s="107"/>
    </row>
    <row r="66" spans="1:8" x14ac:dyDescent="0.35">
      <c r="A66" s="188" t="s">
        <v>31</v>
      </c>
      <c r="B66" s="172"/>
      <c r="C66" s="175"/>
      <c r="D66" s="176"/>
      <c r="E66" s="176"/>
      <c r="F66" s="181"/>
      <c r="G66" s="107"/>
    </row>
    <row r="67" spans="1:8" x14ac:dyDescent="0.35">
      <c r="A67" s="138" t="s">
        <v>32</v>
      </c>
      <c r="B67" s="174"/>
      <c r="C67" s="174"/>
      <c r="D67" s="174"/>
      <c r="E67" s="174"/>
      <c r="F67" s="180"/>
    </row>
    <row r="68" spans="1:8" x14ac:dyDescent="0.35">
      <c r="A68" s="188" t="s">
        <v>28</v>
      </c>
      <c r="B68" s="172"/>
      <c r="C68" s="172"/>
      <c r="D68" s="172"/>
      <c r="E68" s="172"/>
      <c r="F68" s="178"/>
    </row>
    <row r="69" spans="1:8" x14ac:dyDescent="0.35">
      <c r="A69" s="138" t="s">
        <v>36</v>
      </c>
      <c r="B69" s="174"/>
      <c r="C69" s="174"/>
      <c r="D69" s="174"/>
      <c r="E69" s="174"/>
      <c r="F69" s="180"/>
    </row>
    <row r="70" spans="1:8" x14ac:dyDescent="0.35">
      <c r="A70" s="138" t="s">
        <v>43</v>
      </c>
      <c r="B70" s="173">
        <f>B69*B55</f>
        <v>0</v>
      </c>
      <c r="C70" s="173">
        <f>C69*C55</f>
        <v>0</v>
      </c>
      <c r="D70" s="173">
        <f>D69*D55</f>
        <v>0</v>
      </c>
      <c r="E70" s="173">
        <f>E69*E55</f>
        <v>0</v>
      </c>
      <c r="F70" s="179">
        <f>F69*F55</f>
        <v>0</v>
      </c>
      <c r="G70" s="107"/>
    </row>
    <row r="71" spans="1:8" x14ac:dyDescent="0.35">
      <c r="A71" s="188" t="s">
        <v>35</v>
      </c>
      <c r="B71" s="176"/>
      <c r="C71" s="176"/>
      <c r="D71" s="176"/>
      <c r="E71" s="176"/>
      <c r="F71" s="178"/>
      <c r="G71" s="107"/>
    </row>
    <row r="72" spans="1:8" x14ac:dyDescent="0.35">
      <c r="A72" s="138" t="s">
        <v>38</v>
      </c>
      <c r="B72" s="174"/>
      <c r="C72" s="174"/>
      <c r="D72" s="174"/>
      <c r="E72" s="174"/>
      <c r="F72" s="180"/>
      <c r="G72" s="107"/>
    </row>
    <row r="73" spans="1:8" ht="15" thickBot="1" x14ac:dyDescent="0.4">
      <c r="A73" s="185" t="s">
        <v>122</v>
      </c>
      <c r="B73" s="186">
        <f>B58+B59+B60+B63+B67+B70+B72+B65</f>
        <v>0</v>
      </c>
      <c r="C73" s="186">
        <f>C58+C59+C60+C63+C67+C70+C72+C65</f>
        <v>0</v>
      </c>
      <c r="D73" s="186">
        <f>D58+D59+D60+D63+D67+D70+D72+D65</f>
        <v>0</v>
      </c>
      <c r="E73" s="186">
        <f>E58+E59+E60+E63+E67+E70+E72+E65</f>
        <v>0</v>
      </c>
      <c r="F73" s="187">
        <f>F58+F59+F60+F63+F67+F70+F72+F65</f>
        <v>0</v>
      </c>
      <c r="G73" s="107"/>
      <c r="H73" s="167"/>
    </row>
    <row r="74" spans="1:8" ht="15" thickBot="1" x14ac:dyDescent="0.4"/>
    <row r="75" spans="1:8" x14ac:dyDescent="0.35">
      <c r="A75" s="182" t="s">
        <v>126</v>
      </c>
      <c r="B75" s="439"/>
      <c r="C75" s="439"/>
      <c r="D75" s="439"/>
      <c r="E75" s="439"/>
      <c r="F75" s="440"/>
    </row>
    <row r="76" spans="1:8" x14ac:dyDescent="0.35">
      <c r="A76" s="184"/>
      <c r="B76" s="192" t="s">
        <v>0</v>
      </c>
      <c r="C76" s="125" t="s">
        <v>1</v>
      </c>
      <c r="D76" s="125" t="s">
        <v>2</v>
      </c>
      <c r="E76" s="125" t="s">
        <v>3</v>
      </c>
      <c r="F76" s="125" t="s">
        <v>4</v>
      </c>
    </row>
    <row r="77" spans="1:8" x14ac:dyDescent="0.35">
      <c r="A77" s="138" t="s">
        <v>118</v>
      </c>
      <c r="B77" s="170"/>
      <c r="C77" s="171"/>
      <c r="D77" s="171"/>
      <c r="E77" s="171"/>
      <c r="F77" s="177"/>
      <c r="G77" s="107"/>
    </row>
    <row r="78" spans="1:8" x14ac:dyDescent="0.35">
      <c r="A78" s="183" t="s">
        <v>39</v>
      </c>
      <c r="B78" s="171"/>
      <c r="C78" s="171"/>
      <c r="D78" s="171"/>
      <c r="E78" s="171"/>
      <c r="F78" s="177"/>
      <c r="G78" s="107"/>
    </row>
    <row r="79" spans="1:8" x14ac:dyDescent="0.35">
      <c r="A79" s="138" t="s">
        <v>40</v>
      </c>
      <c r="B79" s="171"/>
      <c r="C79" s="171"/>
      <c r="D79" s="171"/>
      <c r="E79" s="171"/>
      <c r="F79" s="177"/>
      <c r="G79" s="107"/>
    </row>
    <row r="80" spans="1:8" x14ac:dyDescent="0.35">
      <c r="A80" s="188" t="s">
        <v>27</v>
      </c>
      <c r="B80" s="172"/>
      <c r="C80" s="172"/>
      <c r="D80" s="172"/>
      <c r="E80" s="172"/>
      <c r="F80" s="178"/>
    </row>
    <row r="81" spans="1:8" x14ac:dyDescent="0.35">
      <c r="A81" s="138" t="s">
        <v>30</v>
      </c>
      <c r="B81" s="171"/>
      <c r="C81" s="171"/>
      <c r="D81" s="171"/>
      <c r="E81" s="171"/>
      <c r="F81" s="177"/>
    </row>
    <row r="82" spans="1:8" x14ac:dyDescent="0.35">
      <c r="A82" s="138" t="s">
        <v>41</v>
      </c>
      <c r="B82" s="173" t="str">
        <f>IF(B81="In-state", Rates!$C$17*B78, "0")</f>
        <v>0</v>
      </c>
      <c r="C82" s="173" t="str">
        <f>IF(C81="In-state", Rates!$C$17*C78, "0")</f>
        <v>0</v>
      </c>
      <c r="D82" s="173" t="str">
        <f>IF(D81="In-state", Rates!$C$17*D78, "0")</f>
        <v>0</v>
      </c>
      <c r="E82" s="173" t="str">
        <f>IF(E81="In-state", Rates!$C$17*E78, "0")</f>
        <v>0</v>
      </c>
      <c r="F82" s="179" t="str">
        <f>IF(F81="In-state", Rates!$C$17*F78, "0")</f>
        <v>0</v>
      </c>
    </row>
    <row r="83" spans="1:8" ht="29" x14ac:dyDescent="0.35">
      <c r="A83" s="138" t="s">
        <v>42</v>
      </c>
      <c r="B83" s="173" t="str">
        <f>IF(B81="Out-of-state", Rates!$C$18*B78, "0")</f>
        <v>0</v>
      </c>
      <c r="C83" s="173" t="str">
        <f>IF(C81="Out-of-state", Rates!$C$18*C78, "0")</f>
        <v>0</v>
      </c>
      <c r="D83" s="173" t="str">
        <f>IF(D81="Out-of-state", Rates!$C$18*D78, "0")</f>
        <v>0</v>
      </c>
      <c r="E83" s="173" t="str">
        <f>IF(E81="Out-of-state", Rates!$C$18*E78, "0")</f>
        <v>0</v>
      </c>
      <c r="F83" s="179" t="str">
        <f>IF(F81="Out-of-state", Rates!$C$18*F78, "0")</f>
        <v>0</v>
      </c>
      <c r="G83" s="189" t="s">
        <v>245</v>
      </c>
      <c r="H83" s="169" t="s">
        <v>119</v>
      </c>
    </row>
    <row r="84" spans="1:8" ht="43.5" x14ac:dyDescent="0.35">
      <c r="A84" s="138" t="s">
        <v>117</v>
      </c>
      <c r="B84" s="174"/>
      <c r="C84" s="174"/>
      <c r="D84" s="174"/>
      <c r="E84" s="174"/>
      <c r="F84" s="180"/>
      <c r="G84" s="189" t="s">
        <v>246</v>
      </c>
      <c r="H84" s="169" t="s">
        <v>120</v>
      </c>
    </row>
    <row r="85" spans="1:8" x14ac:dyDescent="0.35">
      <c r="A85" s="188" t="s">
        <v>29</v>
      </c>
      <c r="B85" s="172"/>
      <c r="C85" s="172"/>
      <c r="D85" s="172"/>
      <c r="E85" s="172"/>
      <c r="F85" s="178"/>
    </row>
    <row r="86" spans="1:8" x14ac:dyDescent="0.35">
      <c r="A86" s="138" t="s">
        <v>37</v>
      </c>
      <c r="B86" s="171"/>
      <c r="C86" s="171"/>
      <c r="D86" s="171"/>
      <c r="E86" s="171"/>
      <c r="F86" s="177"/>
      <c r="G86" s="107"/>
    </row>
    <row r="87" spans="1:8" x14ac:dyDescent="0.35">
      <c r="A87" s="184" t="s">
        <v>121</v>
      </c>
      <c r="B87" s="173">
        <f>B86*Rates!$C$19</f>
        <v>0</v>
      </c>
      <c r="C87" s="173">
        <f>C86*Rates!$C$19</f>
        <v>0</v>
      </c>
      <c r="D87" s="173">
        <f>D86*Rates!$C$19</f>
        <v>0</v>
      </c>
      <c r="E87" s="173">
        <f>E86*Rates!$C$19</f>
        <v>0</v>
      </c>
      <c r="F87" s="173">
        <f>F86*Rates!$C$19</f>
        <v>0</v>
      </c>
      <c r="G87" s="107"/>
    </row>
    <row r="88" spans="1:8" x14ac:dyDescent="0.35">
      <c r="A88" s="188" t="s">
        <v>33</v>
      </c>
      <c r="B88" s="172"/>
      <c r="C88" s="175"/>
      <c r="D88" s="176"/>
      <c r="E88" s="176"/>
      <c r="F88" s="181"/>
      <c r="G88" s="107"/>
    </row>
    <row r="89" spans="1:8" x14ac:dyDescent="0.35">
      <c r="A89" s="138" t="s">
        <v>34</v>
      </c>
      <c r="B89" s="174"/>
      <c r="C89" s="174"/>
      <c r="D89" s="174"/>
      <c r="E89" s="174"/>
      <c r="F89" s="180"/>
      <c r="G89" s="107"/>
    </row>
    <row r="90" spans="1:8" x14ac:dyDescent="0.35">
      <c r="A90" s="188" t="s">
        <v>31</v>
      </c>
      <c r="B90" s="172"/>
      <c r="C90" s="175"/>
      <c r="D90" s="176"/>
      <c r="E90" s="176"/>
      <c r="F90" s="181"/>
      <c r="G90" s="107"/>
    </row>
    <row r="91" spans="1:8" x14ac:dyDescent="0.35">
      <c r="A91" s="138" t="s">
        <v>32</v>
      </c>
      <c r="B91" s="174"/>
      <c r="C91" s="174"/>
      <c r="D91" s="174"/>
      <c r="E91" s="174"/>
      <c r="F91" s="180"/>
    </row>
    <row r="92" spans="1:8" x14ac:dyDescent="0.35">
      <c r="A92" s="188" t="s">
        <v>28</v>
      </c>
      <c r="B92" s="172"/>
      <c r="C92" s="172"/>
      <c r="D92" s="172"/>
      <c r="E92" s="172"/>
      <c r="F92" s="178"/>
    </row>
    <row r="93" spans="1:8" x14ac:dyDescent="0.35">
      <c r="A93" s="138" t="s">
        <v>36</v>
      </c>
      <c r="B93" s="174"/>
      <c r="C93" s="174"/>
      <c r="D93" s="174"/>
      <c r="E93" s="174"/>
      <c r="F93" s="180"/>
    </row>
    <row r="94" spans="1:8" x14ac:dyDescent="0.35">
      <c r="A94" s="138" t="s">
        <v>43</v>
      </c>
      <c r="B94" s="173">
        <f>B93*B79</f>
        <v>0</v>
      </c>
      <c r="C94" s="173">
        <f>C93*C79</f>
        <v>0</v>
      </c>
      <c r="D94" s="173">
        <f>D93*D79</f>
        <v>0</v>
      </c>
      <c r="E94" s="173">
        <f>E93*E79</f>
        <v>0</v>
      </c>
      <c r="F94" s="179">
        <f>F93*F79</f>
        <v>0</v>
      </c>
      <c r="G94" s="107"/>
    </row>
    <row r="95" spans="1:8" x14ac:dyDescent="0.35">
      <c r="A95" s="188" t="s">
        <v>35</v>
      </c>
      <c r="B95" s="176"/>
      <c r="C95" s="176"/>
      <c r="D95" s="176"/>
      <c r="E95" s="176"/>
      <c r="F95" s="178"/>
      <c r="G95" s="107"/>
    </row>
    <row r="96" spans="1:8" x14ac:dyDescent="0.35">
      <c r="A96" s="138" t="s">
        <v>38</v>
      </c>
      <c r="B96" s="174"/>
      <c r="C96" s="174"/>
      <c r="D96" s="174"/>
      <c r="E96" s="174"/>
      <c r="F96" s="180"/>
      <c r="G96" s="107"/>
    </row>
    <row r="97" spans="1:8" ht="15" thickBot="1" x14ac:dyDescent="0.4">
      <c r="A97" s="185" t="s">
        <v>122</v>
      </c>
      <c r="B97" s="186">
        <f>B82+B83+B84+B87+B91+B94+B96+B89</f>
        <v>0</v>
      </c>
      <c r="C97" s="186">
        <f>C82+C83+C84+C87+C91+C94+C96+C89</f>
        <v>0</v>
      </c>
      <c r="D97" s="186">
        <f>D82+D83+D84+D87+D91+D94+D96+D89</f>
        <v>0</v>
      </c>
      <c r="E97" s="186">
        <f>E82+E83+E84+E87+E91+E94+E96+E89</f>
        <v>0</v>
      </c>
      <c r="F97" s="187">
        <f>F82+F83+F84+F87+F91+F94+F96+F89</f>
        <v>0</v>
      </c>
      <c r="G97" s="107"/>
      <c r="H97" s="167"/>
    </row>
    <row r="98" spans="1:8" ht="15" thickBot="1" x14ac:dyDescent="0.4"/>
    <row r="99" spans="1:8" x14ac:dyDescent="0.35">
      <c r="A99" s="182" t="s">
        <v>127</v>
      </c>
      <c r="B99" s="439"/>
      <c r="C99" s="439"/>
      <c r="D99" s="439"/>
      <c r="E99" s="439"/>
      <c r="F99" s="440"/>
    </row>
    <row r="100" spans="1:8" x14ac:dyDescent="0.35">
      <c r="A100" s="184"/>
      <c r="B100" s="192" t="s">
        <v>0</v>
      </c>
      <c r="C100" s="125" t="s">
        <v>1</v>
      </c>
      <c r="D100" s="125" t="s">
        <v>2</v>
      </c>
      <c r="E100" s="125" t="s">
        <v>3</v>
      </c>
      <c r="F100" s="125" t="s">
        <v>4</v>
      </c>
    </row>
    <row r="101" spans="1:8" x14ac:dyDescent="0.35">
      <c r="A101" s="138" t="s">
        <v>118</v>
      </c>
      <c r="B101" s="170"/>
      <c r="C101" s="171"/>
      <c r="D101" s="171"/>
      <c r="E101" s="171"/>
      <c r="F101" s="177"/>
      <c r="G101" s="107"/>
    </row>
    <row r="102" spans="1:8" x14ac:dyDescent="0.35">
      <c r="A102" s="183" t="s">
        <v>39</v>
      </c>
      <c r="B102" s="171"/>
      <c r="C102" s="171"/>
      <c r="D102" s="171"/>
      <c r="E102" s="171"/>
      <c r="F102" s="177"/>
      <c r="G102" s="107"/>
    </row>
    <row r="103" spans="1:8" x14ac:dyDescent="0.35">
      <c r="A103" s="138" t="s">
        <v>40</v>
      </c>
      <c r="B103" s="171"/>
      <c r="C103" s="171"/>
      <c r="D103" s="171"/>
      <c r="E103" s="171"/>
      <c r="F103" s="177"/>
      <c r="G103" s="107"/>
    </row>
    <row r="104" spans="1:8" x14ac:dyDescent="0.35">
      <c r="A104" s="188" t="s">
        <v>27</v>
      </c>
      <c r="B104" s="172"/>
      <c r="C104" s="172"/>
      <c r="D104" s="172"/>
      <c r="E104" s="172"/>
      <c r="F104" s="178"/>
    </row>
    <row r="105" spans="1:8" x14ac:dyDescent="0.35">
      <c r="A105" s="138" t="s">
        <v>30</v>
      </c>
      <c r="B105" s="171"/>
      <c r="C105" s="171"/>
      <c r="D105" s="171"/>
      <c r="E105" s="171"/>
      <c r="F105" s="177"/>
    </row>
    <row r="106" spans="1:8" x14ac:dyDescent="0.35">
      <c r="A106" s="138" t="s">
        <v>41</v>
      </c>
      <c r="B106" s="173" t="str">
        <f>IF(B105="In-state", Rates!$C$17*B102, "0")</f>
        <v>0</v>
      </c>
      <c r="C106" s="173" t="str">
        <f>IF(C105="In-state", Rates!$C$17*C102, "0")</f>
        <v>0</v>
      </c>
      <c r="D106" s="173" t="str">
        <f>IF(D105="In-state", Rates!$C$17*D102, "0")</f>
        <v>0</v>
      </c>
      <c r="E106" s="173" t="str">
        <f>IF(E105="In-state", Rates!$C$17*E102, "0")</f>
        <v>0</v>
      </c>
      <c r="F106" s="179" t="str">
        <f>IF(F105="In-state", Rates!$C$17*F102, "0")</f>
        <v>0</v>
      </c>
    </row>
    <row r="107" spans="1:8" ht="29" x14ac:dyDescent="0.35">
      <c r="A107" s="138" t="s">
        <v>42</v>
      </c>
      <c r="B107" s="173" t="str">
        <f>IF(B105="Out-of-state", Rates!$C$18*B102, "0")</f>
        <v>0</v>
      </c>
      <c r="C107" s="173" t="str">
        <f>IF(C105="Out-of-state", Rates!$C$18*C102, "0")</f>
        <v>0</v>
      </c>
      <c r="D107" s="173" t="str">
        <f>IF(D105="Out-of-state", Rates!$C$18*D102, "0")</f>
        <v>0</v>
      </c>
      <c r="E107" s="173" t="str">
        <f>IF(E105="Out-of-state", Rates!$C$18*E102, "0")</f>
        <v>0</v>
      </c>
      <c r="F107" s="179" t="str">
        <f>IF(F105="Out-of-state", Rates!$C$18*F102, "0")</f>
        <v>0</v>
      </c>
      <c r="G107" s="189" t="s">
        <v>245</v>
      </c>
      <c r="H107" s="169" t="s">
        <v>119</v>
      </c>
    </row>
    <row r="108" spans="1:8" ht="43.5" x14ac:dyDescent="0.35">
      <c r="A108" s="138" t="s">
        <v>117</v>
      </c>
      <c r="B108" s="174"/>
      <c r="C108" s="174"/>
      <c r="D108" s="174"/>
      <c r="E108" s="174"/>
      <c r="F108" s="180"/>
      <c r="G108" s="189" t="s">
        <v>246</v>
      </c>
      <c r="H108" s="169" t="s">
        <v>120</v>
      </c>
    </row>
    <row r="109" spans="1:8" x14ac:dyDescent="0.35">
      <c r="A109" s="188" t="s">
        <v>29</v>
      </c>
      <c r="B109" s="172"/>
      <c r="C109" s="172"/>
      <c r="D109" s="172"/>
      <c r="E109" s="172"/>
      <c r="F109" s="178"/>
    </row>
    <row r="110" spans="1:8" x14ac:dyDescent="0.35">
      <c r="A110" s="138" t="s">
        <v>37</v>
      </c>
      <c r="B110" s="171"/>
      <c r="C110" s="171"/>
      <c r="D110" s="171"/>
      <c r="E110" s="171"/>
      <c r="F110" s="177"/>
      <c r="G110" s="107"/>
    </row>
    <row r="111" spans="1:8" x14ac:dyDescent="0.35">
      <c r="A111" s="184" t="s">
        <v>121</v>
      </c>
      <c r="B111" s="173">
        <f>B110*Rates!$C$19</f>
        <v>0</v>
      </c>
      <c r="C111" s="173">
        <f>C110*Rates!$C$19</f>
        <v>0</v>
      </c>
      <c r="D111" s="173">
        <f>D110*Rates!$C$19</f>
        <v>0</v>
      </c>
      <c r="E111" s="173">
        <f>E110*Rates!$C$19</f>
        <v>0</v>
      </c>
      <c r="F111" s="173">
        <f>F110*Rates!$C$19</f>
        <v>0</v>
      </c>
      <c r="G111" s="107"/>
    </row>
    <row r="112" spans="1:8" x14ac:dyDescent="0.35">
      <c r="A112" s="188" t="s">
        <v>33</v>
      </c>
      <c r="B112" s="172"/>
      <c r="C112" s="175"/>
      <c r="D112" s="176"/>
      <c r="E112" s="176"/>
      <c r="F112" s="181"/>
      <c r="G112" s="107"/>
    </row>
    <row r="113" spans="1:8" x14ac:dyDescent="0.35">
      <c r="A113" s="138" t="s">
        <v>34</v>
      </c>
      <c r="B113" s="174"/>
      <c r="C113" s="174"/>
      <c r="D113" s="174"/>
      <c r="E113" s="174"/>
      <c r="F113" s="180"/>
      <c r="G113" s="107"/>
    </row>
    <row r="114" spans="1:8" x14ac:dyDescent="0.35">
      <c r="A114" s="188" t="s">
        <v>31</v>
      </c>
      <c r="B114" s="172"/>
      <c r="C114" s="175"/>
      <c r="D114" s="176"/>
      <c r="E114" s="176"/>
      <c r="F114" s="181"/>
      <c r="G114" s="107"/>
    </row>
    <row r="115" spans="1:8" x14ac:dyDescent="0.35">
      <c r="A115" s="138" t="s">
        <v>32</v>
      </c>
      <c r="B115" s="174"/>
      <c r="C115" s="174"/>
      <c r="D115" s="174"/>
      <c r="E115" s="174"/>
      <c r="F115" s="180"/>
    </row>
    <row r="116" spans="1:8" x14ac:dyDescent="0.35">
      <c r="A116" s="188" t="s">
        <v>28</v>
      </c>
      <c r="B116" s="172"/>
      <c r="C116" s="172"/>
      <c r="D116" s="172"/>
      <c r="E116" s="172"/>
      <c r="F116" s="178"/>
    </row>
    <row r="117" spans="1:8" x14ac:dyDescent="0.35">
      <c r="A117" s="138" t="s">
        <v>36</v>
      </c>
      <c r="B117" s="174"/>
      <c r="C117" s="174"/>
      <c r="D117" s="174"/>
      <c r="E117" s="174"/>
      <c r="F117" s="180"/>
    </row>
    <row r="118" spans="1:8" x14ac:dyDescent="0.35">
      <c r="A118" s="138" t="s">
        <v>43</v>
      </c>
      <c r="B118" s="173">
        <f>B117*B103</f>
        <v>0</v>
      </c>
      <c r="C118" s="173">
        <f>C117*C103</f>
        <v>0</v>
      </c>
      <c r="D118" s="173">
        <f>D117*D103</f>
        <v>0</v>
      </c>
      <c r="E118" s="173">
        <f>E117*E103</f>
        <v>0</v>
      </c>
      <c r="F118" s="179">
        <f>F117*F103</f>
        <v>0</v>
      </c>
      <c r="G118" s="107"/>
    </row>
    <row r="119" spans="1:8" x14ac:dyDescent="0.35">
      <c r="A119" s="188" t="s">
        <v>35</v>
      </c>
      <c r="B119" s="176"/>
      <c r="C119" s="176"/>
      <c r="D119" s="176"/>
      <c r="E119" s="176"/>
      <c r="F119" s="178"/>
      <c r="G119" s="107"/>
    </row>
    <row r="120" spans="1:8" x14ac:dyDescent="0.35">
      <c r="A120" s="138" t="s">
        <v>38</v>
      </c>
      <c r="B120" s="174"/>
      <c r="C120" s="174"/>
      <c r="D120" s="174"/>
      <c r="E120" s="174"/>
      <c r="F120" s="180"/>
      <c r="G120" s="107"/>
    </row>
    <row r="121" spans="1:8" ht="15" thickBot="1" x14ac:dyDescent="0.4">
      <c r="A121" s="185" t="s">
        <v>122</v>
      </c>
      <c r="B121" s="186">
        <f>B106+B107+B108+B111+B115+B118+B120+B113</f>
        <v>0</v>
      </c>
      <c r="C121" s="186">
        <f>C106+C107+C108+C111+C115+C118+C120+C113</f>
        <v>0</v>
      </c>
      <c r="D121" s="186">
        <f>D106+D107+D108+D111+D115+D118+D120+D113</f>
        <v>0</v>
      </c>
      <c r="E121" s="186">
        <f>E106+E107+E108+E111+E115+E118+E120+E113</f>
        <v>0</v>
      </c>
      <c r="F121" s="187">
        <f>F106+F107+F108+F111+F115+F118+F120+F113</f>
        <v>0</v>
      </c>
      <c r="G121" s="107"/>
      <c r="H121" s="167"/>
    </row>
  </sheetData>
  <mergeCells count="6">
    <mergeCell ref="B27:F27"/>
    <mergeCell ref="B51:F51"/>
    <mergeCell ref="B75:F75"/>
    <mergeCell ref="B99:F99"/>
    <mergeCell ref="A1:F1"/>
    <mergeCell ref="B3:F3"/>
  </mergeCells>
  <dataValidations count="1">
    <dataValidation type="list" allowBlank="1" showInputMessage="1" showErrorMessage="1" sqref="B9:F9 B33:F33 B57:F57 B81:F81 B105:F105" xr:uid="{53E545C1-2007-40F6-A7BC-5B646386462E}">
      <formula1>"In-state, Out-of-state, International"</formula1>
    </dataValidation>
  </dataValidations>
  <hyperlinks>
    <hyperlink ref="H11" r:id="rId1" display="See GSA website" xr:uid="{AF70031C-1FDB-44A5-A2CA-0B7CD5D7DB5D}"/>
    <hyperlink ref="H12" r:id="rId2" xr:uid="{B977E837-2C61-4662-9053-6888338B7550}"/>
    <hyperlink ref="H35" r:id="rId3" display="See GSA website" xr:uid="{42B56A8E-1A1C-4C73-9FB6-9FB80CB8ACD4}"/>
    <hyperlink ref="H36" r:id="rId4" xr:uid="{8A3CC625-07AC-4CDF-9985-2B92B4E499B1}"/>
    <hyperlink ref="H59" r:id="rId5" display="See GSA website" xr:uid="{540C66E1-E8F8-4E67-91BA-1346E27811A2}"/>
    <hyperlink ref="H60" r:id="rId6" xr:uid="{1BA23B92-1995-4A8C-8610-6E349BB01853}"/>
    <hyperlink ref="H83" r:id="rId7" display="See GSA website" xr:uid="{4B893FF2-F7DD-4487-BA12-BCC3E740D3E7}"/>
    <hyperlink ref="H84" r:id="rId8" xr:uid="{6D4832EB-B6C7-468E-8C9E-7781154D885A}"/>
    <hyperlink ref="H107" r:id="rId9" display="See GSA website" xr:uid="{AB09AC3A-D7FA-4C23-95B5-DA158EA3CF14}"/>
    <hyperlink ref="H108" r:id="rId10" xr:uid="{F7127329-73CC-46D7-B947-B4AE054152FE}"/>
  </hyperlinks>
  <pageMargins left="0.7" right="0.7" top="0.75" bottom="0.75" header="0.3" footer="0.3"/>
  <pageSetup scale="60" orientation="landscape"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79F-3925-4327-9477-9A6840D3F721}">
  <sheetPr>
    <pageSetUpPr fitToPage="1"/>
  </sheetPr>
  <dimension ref="A1:R131"/>
  <sheetViews>
    <sheetView workbookViewId="0">
      <selection activeCell="B5" sqref="B5"/>
    </sheetView>
  </sheetViews>
  <sheetFormatPr defaultRowHeight="12.5" x14ac:dyDescent="0.25"/>
  <cols>
    <col min="1" max="1" width="34.453125" style="77" customWidth="1"/>
    <col min="2" max="2" width="34.7265625" style="77" customWidth="1"/>
    <col min="3" max="3" width="10.08984375" style="77" customWidth="1"/>
    <col min="4" max="4" width="10.26953125" style="77" customWidth="1"/>
    <col min="5" max="5" width="10.08984375" style="77" customWidth="1"/>
    <col min="6" max="6" width="10.26953125" style="77" customWidth="1"/>
    <col min="7" max="8" width="8.7265625" style="77"/>
    <col min="9" max="9" width="33.6328125" style="77" customWidth="1"/>
    <col min="10" max="16384" width="8.7265625" style="77"/>
  </cols>
  <sheetData>
    <row r="1" spans="1:7" ht="14.5" customHeight="1" x14ac:dyDescent="0.45">
      <c r="A1" s="432" t="s">
        <v>71</v>
      </c>
      <c r="B1" s="432"/>
      <c r="C1" s="432"/>
      <c r="D1" s="432"/>
      <c r="E1" s="432"/>
      <c r="F1" s="432"/>
      <c r="G1" s="432"/>
    </row>
    <row r="2" spans="1:7" ht="13.5" thickBot="1" x14ac:dyDescent="0.35">
      <c r="C2" s="214"/>
      <c r="D2" s="214"/>
      <c r="E2" s="214"/>
      <c r="F2" s="214"/>
      <c r="G2" s="214"/>
    </row>
    <row r="3" spans="1:7" ht="13" x14ac:dyDescent="0.3">
      <c r="A3" s="441" t="s">
        <v>68</v>
      </c>
      <c r="B3" s="442"/>
      <c r="C3" s="442"/>
      <c r="D3" s="442"/>
      <c r="E3" s="442"/>
      <c r="F3" s="442"/>
      <c r="G3" s="443"/>
    </row>
    <row r="4" spans="1:7" x14ac:dyDescent="0.25">
      <c r="A4" s="206" t="s">
        <v>128</v>
      </c>
      <c r="B4" s="201"/>
      <c r="C4" s="202"/>
      <c r="D4" s="202"/>
      <c r="E4" s="202"/>
      <c r="F4" s="202"/>
      <c r="G4" s="207"/>
    </row>
    <row r="5" spans="1:7" x14ac:dyDescent="0.25">
      <c r="A5" s="195" t="s">
        <v>129</v>
      </c>
      <c r="B5" s="199"/>
      <c r="C5" s="219" t="s">
        <v>0</v>
      </c>
      <c r="D5" s="219" t="s">
        <v>1</v>
      </c>
      <c r="E5" s="219" t="s">
        <v>2</v>
      </c>
      <c r="F5" s="219" t="s">
        <v>3</v>
      </c>
      <c r="G5" s="223" t="s">
        <v>4</v>
      </c>
    </row>
    <row r="6" spans="1:7" x14ac:dyDescent="0.25">
      <c r="A6" s="78"/>
      <c r="B6" s="198" t="s">
        <v>130</v>
      </c>
      <c r="C6" s="221"/>
      <c r="D6" s="221"/>
      <c r="E6" s="221"/>
      <c r="F6" s="221"/>
      <c r="G6" s="224"/>
    </row>
    <row r="7" spans="1:7" x14ac:dyDescent="0.25">
      <c r="A7" s="208"/>
      <c r="B7" s="204" t="s">
        <v>131</v>
      </c>
      <c r="C7" s="222">
        <f>$B$5*C6</f>
        <v>0</v>
      </c>
      <c r="D7" s="222">
        <f t="shared" ref="D7:G7" si="0">$B$5*D6</f>
        <v>0</v>
      </c>
      <c r="E7" s="222">
        <f t="shared" si="0"/>
        <v>0</v>
      </c>
      <c r="F7" s="222">
        <f t="shared" si="0"/>
        <v>0</v>
      </c>
      <c r="G7" s="225">
        <f t="shared" si="0"/>
        <v>0</v>
      </c>
    </row>
    <row r="8" spans="1:7" x14ac:dyDescent="0.25">
      <c r="A8" s="206" t="s">
        <v>132</v>
      </c>
      <c r="B8" s="201"/>
      <c r="C8" s="202"/>
      <c r="D8" s="202"/>
      <c r="E8" s="202"/>
      <c r="F8" s="202"/>
      <c r="G8" s="207"/>
    </row>
    <row r="9" spans="1:7" x14ac:dyDescent="0.25">
      <c r="A9" s="195" t="s">
        <v>129</v>
      </c>
      <c r="B9" s="199"/>
      <c r="C9" s="219" t="s">
        <v>0</v>
      </c>
      <c r="D9" s="219" t="s">
        <v>1</v>
      </c>
      <c r="E9" s="219" t="s">
        <v>2</v>
      </c>
      <c r="F9" s="219" t="s">
        <v>3</v>
      </c>
      <c r="G9" s="223" t="s">
        <v>4</v>
      </c>
    </row>
    <row r="10" spans="1:7" x14ac:dyDescent="0.25">
      <c r="A10" s="78"/>
      <c r="B10" s="198" t="s">
        <v>130</v>
      </c>
      <c r="C10" s="221"/>
      <c r="D10" s="221"/>
      <c r="E10" s="221"/>
      <c r="F10" s="221"/>
      <c r="G10" s="224"/>
    </row>
    <row r="11" spans="1:7" x14ac:dyDescent="0.25">
      <c r="A11" s="208"/>
      <c r="B11" s="204" t="s">
        <v>131</v>
      </c>
      <c r="C11" s="222">
        <f>$B$9*C10</f>
        <v>0</v>
      </c>
      <c r="D11" s="222">
        <f t="shared" ref="D11:G11" si="1">$B$9*D10</f>
        <v>0</v>
      </c>
      <c r="E11" s="222">
        <f t="shared" si="1"/>
        <v>0</v>
      </c>
      <c r="F11" s="222">
        <f t="shared" si="1"/>
        <v>0</v>
      </c>
      <c r="G11" s="225">
        <f t="shared" si="1"/>
        <v>0</v>
      </c>
    </row>
    <row r="12" spans="1:7" x14ac:dyDescent="0.25">
      <c r="A12" s="206" t="s">
        <v>133</v>
      </c>
      <c r="B12" s="201"/>
      <c r="C12" s="202"/>
      <c r="D12" s="202"/>
      <c r="E12" s="202"/>
      <c r="F12" s="202"/>
      <c r="G12" s="207"/>
    </row>
    <row r="13" spans="1:7" x14ac:dyDescent="0.25">
      <c r="A13" s="195" t="s">
        <v>129</v>
      </c>
      <c r="B13" s="199"/>
      <c r="C13" s="219" t="s">
        <v>0</v>
      </c>
      <c r="D13" s="219" t="s">
        <v>1</v>
      </c>
      <c r="E13" s="219" t="s">
        <v>2</v>
      </c>
      <c r="F13" s="219" t="s">
        <v>3</v>
      </c>
      <c r="G13" s="223" t="s">
        <v>4</v>
      </c>
    </row>
    <row r="14" spans="1:7" x14ac:dyDescent="0.25">
      <c r="A14" s="78"/>
      <c r="B14" s="198" t="s">
        <v>130</v>
      </c>
      <c r="C14" s="221"/>
      <c r="D14" s="221"/>
      <c r="E14" s="221"/>
      <c r="F14" s="221"/>
      <c r="G14" s="224"/>
    </row>
    <row r="15" spans="1:7" x14ac:dyDescent="0.25">
      <c r="A15" s="208"/>
      <c r="B15" s="204" t="s">
        <v>131</v>
      </c>
      <c r="C15" s="222">
        <f>$B$13*C14</f>
        <v>0</v>
      </c>
      <c r="D15" s="222">
        <f t="shared" ref="D15:G15" si="2">$B$13*D14</f>
        <v>0</v>
      </c>
      <c r="E15" s="222">
        <f t="shared" si="2"/>
        <v>0</v>
      </c>
      <c r="F15" s="222">
        <f t="shared" si="2"/>
        <v>0</v>
      </c>
      <c r="G15" s="225">
        <f t="shared" si="2"/>
        <v>0</v>
      </c>
    </row>
    <row r="16" spans="1:7" x14ac:dyDescent="0.25">
      <c r="A16" s="206" t="s">
        <v>134</v>
      </c>
      <c r="B16" s="201"/>
      <c r="C16" s="202"/>
      <c r="D16" s="202"/>
      <c r="E16" s="202"/>
      <c r="F16" s="202"/>
      <c r="G16" s="207"/>
    </row>
    <row r="17" spans="1:7" x14ac:dyDescent="0.25">
      <c r="A17" s="195" t="s">
        <v>129</v>
      </c>
      <c r="B17" s="199"/>
      <c r="C17" s="219" t="s">
        <v>0</v>
      </c>
      <c r="D17" s="219" t="s">
        <v>1</v>
      </c>
      <c r="E17" s="219" t="s">
        <v>2</v>
      </c>
      <c r="F17" s="219" t="s">
        <v>3</v>
      </c>
      <c r="G17" s="223" t="s">
        <v>4</v>
      </c>
    </row>
    <row r="18" spans="1:7" x14ac:dyDescent="0.25">
      <c r="A18" s="78"/>
      <c r="B18" s="198" t="s">
        <v>130</v>
      </c>
      <c r="C18" s="221"/>
      <c r="D18" s="221"/>
      <c r="E18" s="221"/>
      <c r="F18" s="221"/>
      <c r="G18" s="224"/>
    </row>
    <row r="19" spans="1:7" x14ac:dyDescent="0.25">
      <c r="A19" s="208"/>
      <c r="B19" s="204" t="s">
        <v>131</v>
      </c>
      <c r="C19" s="222">
        <f>$B$17*C18</f>
        <v>0</v>
      </c>
      <c r="D19" s="222">
        <f t="shared" ref="D19:G19" si="3">$B$17*D18</f>
        <v>0</v>
      </c>
      <c r="E19" s="222">
        <f t="shared" si="3"/>
        <v>0</v>
      </c>
      <c r="F19" s="222">
        <f t="shared" si="3"/>
        <v>0</v>
      </c>
      <c r="G19" s="225">
        <f t="shared" si="3"/>
        <v>0</v>
      </c>
    </row>
    <row r="20" spans="1:7" x14ac:dyDescent="0.25">
      <c r="A20" s="206" t="s">
        <v>135</v>
      </c>
      <c r="B20" s="201"/>
      <c r="C20" s="202"/>
      <c r="D20" s="202"/>
      <c r="E20" s="202"/>
      <c r="F20" s="202"/>
      <c r="G20" s="207"/>
    </row>
    <row r="21" spans="1:7" x14ac:dyDescent="0.25">
      <c r="A21" s="195" t="s">
        <v>129</v>
      </c>
      <c r="B21" s="199"/>
      <c r="C21" s="219" t="s">
        <v>0</v>
      </c>
      <c r="D21" s="219" t="s">
        <v>1</v>
      </c>
      <c r="E21" s="219" t="s">
        <v>2</v>
      </c>
      <c r="F21" s="219" t="s">
        <v>3</v>
      </c>
      <c r="G21" s="223" t="s">
        <v>4</v>
      </c>
    </row>
    <row r="22" spans="1:7" x14ac:dyDescent="0.25">
      <c r="A22" s="78"/>
      <c r="B22" s="198" t="s">
        <v>130</v>
      </c>
      <c r="C22" s="221"/>
      <c r="D22" s="221"/>
      <c r="E22" s="221"/>
      <c r="F22" s="221"/>
      <c r="G22" s="224"/>
    </row>
    <row r="23" spans="1:7" ht="13" thickBot="1" x14ac:dyDescent="0.3">
      <c r="A23" s="122"/>
      <c r="B23" s="210" t="s">
        <v>131</v>
      </c>
      <c r="C23" s="226">
        <f>$B$21*C22</f>
        <v>0</v>
      </c>
      <c r="D23" s="226">
        <f>$B$21*D22</f>
        <v>0</v>
      </c>
      <c r="E23" s="226">
        <f t="shared" ref="E23:G23" si="4">$B$21*E22</f>
        <v>0</v>
      </c>
      <c r="F23" s="226">
        <f t="shared" si="4"/>
        <v>0</v>
      </c>
      <c r="G23" s="227">
        <f t="shared" si="4"/>
        <v>0</v>
      </c>
    </row>
    <row r="24" spans="1:7" ht="13" thickBot="1" x14ac:dyDescent="0.3">
      <c r="B24" s="198"/>
      <c r="C24" s="200"/>
      <c r="D24" s="200"/>
      <c r="E24" s="200"/>
      <c r="F24" s="200"/>
      <c r="G24" s="200"/>
    </row>
    <row r="25" spans="1:7" ht="13" x14ac:dyDescent="0.3">
      <c r="A25" s="441" t="s">
        <v>47</v>
      </c>
      <c r="B25" s="442"/>
      <c r="C25" s="442"/>
      <c r="D25" s="442"/>
      <c r="E25" s="442"/>
      <c r="F25" s="442"/>
      <c r="G25" s="443"/>
    </row>
    <row r="26" spans="1:7" x14ac:dyDescent="0.25">
      <c r="A26" s="215"/>
      <c r="B26" s="202" t="s">
        <v>137</v>
      </c>
      <c r="C26" s="202"/>
      <c r="D26" s="202"/>
      <c r="E26" s="202"/>
      <c r="F26" s="202"/>
      <c r="G26" s="216"/>
    </row>
    <row r="27" spans="1:7" x14ac:dyDescent="0.25">
      <c r="A27" s="195" t="s">
        <v>129</v>
      </c>
      <c r="B27" s="199"/>
      <c r="C27" s="219" t="s">
        <v>0</v>
      </c>
      <c r="D27" s="219" t="s">
        <v>1</v>
      </c>
      <c r="E27" s="219" t="s">
        <v>2</v>
      </c>
      <c r="F27" s="219" t="s">
        <v>3</v>
      </c>
      <c r="G27" s="228" t="s">
        <v>4</v>
      </c>
    </row>
    <row r="28" spans="1:7" x14ac:dyDescent="0.25">
      <c r="A28" s="212"/>
      <c r="B28" s="198" t="s">
        <v>130</v>
      </c>
      <c r="C28" s="221"/>
      <c r="D28" s="221"/>
      <c r="E28" s="221"/>
      <c r="F28" s="221"/>
      <c r="G28" s="76"/>
    </row>
    <row r="29" spans="1:7" x14ac:dyDescent="0.25">
      <c r="A29" s="213"/>
      <c r="B29" s="204" t="s">
        <v>131</v>
      </c>
      <c r="C29" s="222">
        <f>$B$27*C28</f>
        <v>0</v>
      </c>
      <c r="D29" s="222">
        <f t="shared" ref="D29:G29" si="5">$B$27*D28</f>
        <v>0</v>
      </c>
      <c r="E29" s="222">
        <f t="shared" si="5"/>
        <v>0</v>
      </c>
      <c r="F29" s="222">
        <f t="shared" si="5"/>
        <v>0</v>
      </c>
      <c r="G29" s="209">
        <f t="shared" si="5"/>
        <v>0</v>
      </c>
    </row>
    <row r="30" spans="1:7" x14ac:dyDescent="0.25">
      <c r="A30" s="206" t="s">
        <v>138</v>
      </c>
      <c r="B30" s="201"/>
      <c r="C30" s="202"/>
      <c r="D30" s="202"/>
      <c r="E30" s="202"/>
      <c r="F30" s="202"/>
      <c r="G30" s="207"/>
    </row>
    <row r="31" spans="1:7" x14ac:dyDescent="0.25">
      <c r="A31" s="195" t="s">
        <v>129</v>
      </c>
      <c r="B31" s="199"/>
      <c r="C31" s="219" t="s">
        <v>0</v>
      </c>
      <c r="D31" s="219" t="s">
        <v>1</v>
      </c>
      <c r="E31" s="219" t="s">
        <v>2</v>
      </c>
      <c r="F31" s="219" t="s">
        <v>3</v>
      </c>
      <c r="G31" s="228" t="s">
        <v>4</v>
      </c>
    </row>
    <row r="32" spans="1:7" x14ac:dyDescent="0.25">
      <c r="A32" s="212"/>
      <c r="B32" s="198" t="s">
        <v>130</v>
      </c>
      <c r="C32" s="221"/>
      <c r="D32" s="221"/>
      <c r="E32" s="221"/>
      <c r="F32" s="221"/>
      <c r="G32" s="76"/>
    </row>
    <row r="33" spans="1:7" x14ac:dyDescent="0.25">
      <c r="A33" s="213"/>
      <c r="B33" s="204" t="s">
        <v>131</v>
      </c>
      <c r="C33" s="222">
        <f>$B$31*C32</f>
        <v>0</v>
      </c>
      <c r="D33" s="222">
        <f t="shared" ref="D33:G33" si="6">$B$31*D32</f>
        <v>0</v>
      </c>
      <c r="E33" s="222">
        <f t="shared" si="6"/>
        <v>0</v>
      </c>
      <c r="F33" s="222">
        <f t="shared" si="6"/>
        <v>0</v>
      </c>
      <c r="G33" s="209">
        <f t="shared" si="6"/>
        <v>0</v>
      </c>
    </row>
    <row r="34" spans="1:7" x14ac:dyDescent="0.25">
      <c r="A34" s="206" t="s">
        <v>139</v>
      </c>
      <c r="B34" s="201"/>
      <c r="C34" s="202"/>
      <c r="D34" s="202"/>
      <c r="E34" s="202"/>
      <c r="F34" s="202"/>
      <c r="G34" s="207"/>
    </row>
    <row r="35" spans="1:7" x14ac:dyDescent="0.25">
      <c r="A35" s="195" t="s">
        <v>129</v>
      </c>
      <c r="B35" s="199"/>
      <c r="C35" s="219" t="s">
        <v>0</v>
      </c>
      <c r="D35" s="219" t="s">
        <v>1</v>
      </c>
      <c r="E35" s="219" t="s">
        <v>2</v>
      </c>
      <c r="F35" s="219" t="s">
        <v>3</v>
      </c>
      <c r="G35" s="228" t="s">
        <v>4</v>
      </c>
    </row>
    <row r="36" spans="1:7" x14ac:dyDescent="0.25">
      <c r="A36" s="212"/>
      <c r="B36" s="198" t="s">
        <v>130</v>
      </c>
      <c r="C36" s="221"/>
      <c r="D36" s="221"/>
      <c r="E36" s="221"/>
      <c r="F36" s="221"/>
      <c r="G36" s="76"/>
    </row>
    <row r="37" spans="1:7" x14ac:dyDescent="0.25">
      <c r="A37" s="213"/>
      <c r="B37" s="204" t="s">
        <v>131</v>
      </c>
      <c r="C37" s="222">
        <f>$B$35*C36</f>
        <v>0</v>
      </c>
      <c r="D37" s="222">
        <f t="shared" ref="D37:G37" si="7">$B$35*D36</f>
        <v>0</v>
      </c>
      <c r="E37" s="222">
        <f t="shared" si="7"/>
        <v>0</v>
      </c>
      <c r="F37" s="222">
        <f t="shared" si="7"/>
        <v>0</v>
      </c>
      <c r="G37" s="209">
        <f t="shared" si="7"/>
        <v>0</v>
      </c>
    </row>
    <row r="38" spans="1:7" x14ac:dyDescent="0.25">
      <c r="A38" s="206" t="s">
        <v>140</v>
      </c>
      <c r="B38" s="201"/>
      <c r="C38" s="202"/>
      <c r="D38" s="202"/>
      <c r="E38" s="202"/>
      <c r="F38" s="202"/>
      <c r="G38" s="207"/>
    </row>
    <row r="39" spans="1:7" x14ac:dyDescent="0.25">
      <c r="A39" s="195" t="s">
        <v>129</v>
      </c>
      <c r="B39" s="199"/>
      <c r="C39" s="219" t="s">
        <v>0</v>
      </c>
      <c r="D39" s="219" t="s">
        <v>1</v>
      </c>
      <c r="E39" s="219" t="s">
        <v>2</v>
      </c>
      <c r="F39" s="219" t="s">
        <v>3</v>
      </c>
      <c r="G39" s="228" t="s">
        <v>4</v>
      </c>
    </row>
    <row r="40" spans="1:7" x14ac:dyDescent="0.25">
      <c r="A40" s="212"/>
      <c r="B40" s="198" t="s">
        <v>130</v>
      </c>
      <c r="C40" s="221"/>
      <c r="D40" s="221"/>
      <c r="E40" s="221"/>
      <c r="F40" s="221"/>
      <c r="G40" s="76"/>
    </row>
    <row r="41" spans="1:7" x14ac:dyDescent="0.25">
      <c r="A41" s="213"/>
      <c r="B41" s="204" t="s">
        <v>131</v>
      </c>
      <c r="C41" s="222">
        <f>$B$39*C40</f>
        <v>0</v>
      </c>
      <c r="D41" s="222">
        <f t="shared" ref="D41:G41" si="8">$B$39*D40</f>
        <v>0</v>
      </c>
      <c r="E41" s="222">
        <f t="shared" si="8"/>
        <v>0</v>
      </c>
      <c r="F41" s="222">
        <f t="shared" si="8"/>
        <v>0</v>
      </c>
      <c r="G41" s="209">
        <f t="shared" si="8"/>
        <v>0</v>
      </c>
    </row>
    <row r="42" spans="1:7" x14ac:dyDescent="0.25">
      <c r="A42" s="206" t="s">
        <v>141</v>
      </c>
      <c r="B42" s="201"/>
      <c r="C42" s="202"/>
      <c r="D42" s="202"/>
      <c r="E42" s="202"/>
      <c r="F42" s="202"/>
      <c r="G42" s="207"/>
    </row>
    <row r="43" spans="1:7" x14ac:dyDescent="0.25">
      <c r="A43" s="195" t="s">
        <v>129</v>
      </c>
      <c r="B43" s="199"/>
      <c r="C43" s="219" t="s">
        <v>0</v>
      </c>
      <c r="D43" s="219" t="s">
        <v>1</v>
      </c>
      <c r="E43" s="219" t="s">
        <v>2</v>
      </c>
      <c r="F43" s="219" t="s">
        <v>3</v>
      </c>
      <c r="G43" s="228" t="s">
        <v>4</v>
      </c>
    </row>
    <row r="44" spans="1:7" x14ac:dyDescent="0.25">
      <c r="A44" s="212"/>
      <c r="B44" s="198" t="s">
        <v>130</v>
      </c>
      <c r="C44" s="221"/>
      <c r="D44" s="221"/>
      <c r="E44" s="221"/>
      <c r="F44" s="221"/>
      <c r="G44" s="76"/>
    </row>
    <row r="45" spans="1:7" ht="13" thickBot="1" x14ac:dyDescent="0.3">
      <c r="A45" s="122"/>
      <c r="B45" s="210" t="s">
        <v>131</v>
      </c>
      <c r="C45" s="226">
        <f>$B$43*C44</f>
        <v>0</v>
      </c>
      <c r="D45" s="226">
        <f t="shared" ref="D45:G45" si="9">$B$43*D44</f>
        <v>0</v>
      </c>
      <c r="E45" s="226">
        <f t="shared" si="9"/>
        <v>0</v>
      </c>
      <c r="F45" s="226">
        <f t="shared" si="9"/>
        <v>0</v>
      </c>
      <c r="G45" s="211">
        <f t="shared" si="9"/>
        <v>0</v>
      </c>
    </row>
    <row r="46" spans="1:7" ht="13" thickBot="1" x14ac:dyDescent="0.3">
      <c r="B46" s="198"/>
      <c r="C46" s="200"/>
      <c r="D46" s="200"/>
      <c r="E46" s="200"/>
      <c r="F46" s="200"/>
      <c r="G46" s="200"/>
    </row>
    <row r="47" spans="1:7" ht="13" x14ac:dyDescent="0.3">
      <c r="A47" s="441" t="s">
        <v>48</v>
      </c>
      <c r="B47" s="442"/>
      <c r="C47" s="442"/>
      <c r="D47" s="442"/>
      <c r="E47" s="442"/>
      <c r="F47" s="442"/>
      <c r="G47" s="443"/>
    </row>
    <row r="48" spans="1:7" ht="13" x14ac:dyDescent="0.3">
      <c r="A48" s="206" t="s">
        <v>142</v>
      </c>
      <c r="B48" s="201"/>
      <c r="C48" s="217"/>
      <c r="D48" s="217"/>
      <c r="E48" s="217"/>
      <c r="F48" s="217"/>
      <c r="G48" s="218"/>
    </row>
    <row r="49" spans="1:7" x14ac:dyDescent="0.25">
      <c r="A49" s="195" t="s">
        <v>129</v>
      </c>
      <c r="B49" s="199"/>
      <c r="C49" s="219" t="s">
        <v>0</v>
      </c>
      <c r="D49" s="219" t="s">
        <v>1</v>
      </c>
      <c r="E49" s="219" t="s">
        <v>2</v>
      </c>
      <c r="F49" s="219" t="s">
        <v>3</v>
      </c>
      <c r="G49" s="228" t="s">
        <v>4</v>
      </c>
    </row>
    <row r="50" spans="1:7" x14ac:dyDescent="0.25">
      <c r="A50" s="212"/>
      <c r="B50" s="198" t="s">
        <v>130</v>
      </c>
      <c r="C50" s="221"/>
      <c r="D50" s="221"/>
      <c r="E50" s="221"/>
      <c r="F50" s="221"/>
      <c r="G50" s="76"/>
    </row>
    <row r="51" spans="1:7" x14ac:dyDescent="0.25">
      <c r="A51" s="213"/>
      <c r="B51" s="204" t="s">
        <v>131</v>
      </c>
      <c r="C51" s="222">
        <f>$B$49*C50</f>
        <v>0</v>
      </c>
      <c r="D51" s="222">
        <f t="shared" ref="D51:G51" si="10">$B$49*D50</f>
        <v>0</v>
      </c>
      <c r="E51" s="222">
        <f t="shared" si="10"/>
        <v>0</v>
      </c>
      <c r="F51" s="222">
        <f t="shared" si="10"/>
        <v>0</v>
      </c>
      <c r="G51" s="209">
        <f t="shared" si="10"/>
        <v>0</v>
      </c>
    </row>
    <row r="52" spans="1:7" x14ac:dyDescent="0.25">
      <c r="A52" s="206" t="s">
        <v>143</v>
      </c>
      <c r="B52" s="201"/>
      <c r="C52" s="202"/>
      <c r="D52" s="202"/>
      <c r="E52" s="202"/>
      <c r="F52" s="202"/>
      <c r="G52" s="207"/>
    </row>
    <row r="53" spans="1:7" x14ac:dyDescent="0.25">
      <c r="A53" s="195" t="s">
        <v>129</v>
      </c>
      <c r="B53" s="199"/>
      <c r="C53" s="219" t="s">
        <v>0</v>
      </c>
      <c r="D53" s="219" t="s">
        <v>1</v>
      </c>
      <c r="E53" s="219" t="s">
        <v>2</v>
      </c>
      <c r="F53" s="219" t="s">
        <v>3</v>
      </c>
      <c r="G53" s="228" t="s">
        <v>4</v>
      </c>
    </row>
    <row r="54" spans="1:7" x14ac:dyDescent="0.25">
      <c r="A54" s="212"/>
      <c r="B54" s="198" t="s">
        <v>130</v>
      </c>
      <c r="C54" s="221"/>
      <c r="D54" s="221"/>
      <c r="E54" s="221"/>
      <c r="F54" s="221"/>
      <c r="G54" s="76"/>
    </row>
    <row r="55" spans="1:7" x14ac:dyDescent="0.25">
      <c r="A55" s="213"/>
      <c r="B55" s="204" t="s">
        <v>131</v>
      </c>
      <c r="C55" s="222">
        <f>$B$53*C54</f>
        <v>0</v>
      </c>
      <c r="D55" s="222">
        <f t="shared" ref="D55:G55" si="11">$B$53*D54</f>
        <v>0</v>
      </c>
      <c r="E55" s="222">
        <f t="shared" si="11"/>
        <v>0</v>
      </c>
      <c r="F55" s="222">
        <f t="shared" si="11"/>
        <v>0</v>
      </c>
      <c r="G55" s="209">
        <f t="shared" si="11"/>
        <v>0</v>
      </c>
    </row>
    <row r="56" spans="1:7" x14ac:dyDescent="0.25">
      <c r="A56" s="206" t="s">
        <v>144</v>
      </c>
      <c r="B56" s="201"/>
      <c r="C56" s="202"/>
      <c r="D56" s="202"/>
      <c r="E56" s="202"/>
      <c r="F56" s="202"/>
      <c r="G56" s="207"/>
    </row>
    <row r="57" spans="1:7" x14ac:dyDescent="0.25">
      <c r="A57" s="195" t="s">
        <v>129</v>
      </c>
      <c r="B57" s="199"/>
      <c r="C57" s="219" t="s">
        <v>0</v>
      </c>
      <c r="D57" s="219" t="s">
        <v>1</v>
      </c>
      <c r="E57" s="219" t="s">
        <v>2</v>
      </c>
      <c r="F57" s="219" t="s">
        <v>3</v>
      </c>
      <c r="G57" s="228" t="s">
        <v>4</v>
      </c>
    </row>
    <row r="58" spans="1:7" x14ac:dyDescent="0.25">
      <c r="A58" s="212"/>
      <c r="B58" s="198" t="s">
        <v>130</v>
      </c>
      <c r="C58" s="221"/>
      <c r="D58" s="221"/>
      <c r="E58" s="221"/>
      <c r="F58" s="221"/>
      <c r="G58" s="76"/>
    </row>
    <row r="59" spans="1:7" x14ac:dyDescent="0.25">
      <c r="A59" s="213"/>
      <c r="B59" s="204" t="s">
        <v>131</v>
      </c>
      <c r="C59" s="222">
        <f>$B$57*C58</f>
        <v>0</v>
      </c>
      <c r="D59" s="222">
        <f t="shared" ref="D59:G59" si="12">$B$57*D58</f>
        <v>0</v>
      </c>
      <c r="E59" s="222">
        <f t="shared" si="12"/>
        <v>0</v>
      </c>
      <c r="F59" s="222">
        <f t="shared" si="12"/>
        <v>0</v>
      </c>
      <c r="G59" s="209">
        <f t="shared" si="12"/>
        <v>0</v>
      </c>
    </row>
    <row r="60" spans="1:7" x14ac:dyDescent="0.25">
      <c r="A60" s="206" t="s">
        <v>145</v>
      </c>
      <c r="B60" s="201"/>
      <c r="C60" s="202"/>
      <c r="D60" s="202"/>
      <c r="E60" s="202"/>
      <c r="F60" s="202"/>
      <c r="G60" s="207"/>
    </row>
    <row r="61" spans="1:7" x14ac:dyDescent="0.25">
      <c r="A61" s="195" t="s">
        <v>129</v>
      </c>
      <c r="B61" s="199"/>
      <c r="C61" s="219" t="s">
        <v>0</v>
      </c>
      <c r="D61" s="219" t="s">
        <v>1</v>
      </c>
      <c r="E61" s="219" t="s">
        <v>2</v>
      </c>
      <c r="F61" s="220" t="s">
        <v>3</v>
      </c>
      <c r="G61" s="223" t="s">
        <v>4</v>
      </c>
    </row>
    <row r="62" spans="1:7" x14ac:dyDescent="0.25">
      <c r="A62" s="212"/>
      <c r="B62" s="198" t="s">
        <v>130</v>
      </c>
      <c r="C62" s="221"/>
      <c r="D62" s="221"/>
      <c r="E62" s="221"/>
      <c r="F62" s="194"/>
      <c r="G62" s="76"/>
    </row>
    <row r="63" spans="1:7" x14ac:dyDescent="0.25">
      <c r="A63" s="213"/>
      <c r="B63" s="204" t="s">
        <v>131</v>
      </c>
      <c r="C63" s="222">
        <f>$B$61*C62</f>
        <v>0</v>
      </c>
      <c r="D63" s="222">
        <f t="shared" ref="D63:G63" si="13">$B$61*D62</f>
        <v>0</v>
      </c>
      <c r="E63" s="222">
        <f t="shared" si="13"/>
        <v>0</v>
      </c>
      <c r="F63" s="205">
        <f t="shared" si="13"/>
        <v>0</v>
      </c>
      <c r="G63" s="209">
        <f t="shared" si="13"/>
        <v>0</v>
      </c>
    </row>
    <row r="64" spans="1:7" x14ac:dyDescent="0.25">
      <c r="A64" s="206" t="s">
        <v>146</v>
      </c>
      <c r="B64" s="201"/>
      <c r="C64" s="202"/>
      <c r="D64" s="202"/>
      <c r="E64" s="202"/>
      <c r="F64" s="202"/>
      <c r="G64" s="207"/>
    </row>
    <row r="65" spans="1:7" x14ac:dyDescent="0.25">
      <c r="A65" s="195" t="s">
        <v>129</v>
      </c>
      <c r="B65" s="199"/>
      <c r="C65" s="219" t="s">
        <v>0</v>
      </c>
      <c r="D65" s="219" t="s">
        <v>1</v>
      </c>
      <c r="E65" s="219" t="s">
        <v>2</v>
      </c>
      <c r="F65" s="219" t="s">
        <v>3</v>
      </c>
      <c r="G65" s="228" t="s">
        <v>4</v>
      </c>
    </row>
    <row r="66" spans="1:7" x14ac:dyDescent="0.25">
      <c r="A66" s="212"/>
      <c r="B66" s="198" t="s">
        <v>130</v>
      </c>
      <c r="C66" s="221"/>
      <c r="D66" s="221"/>
      <c r="E66" s="221"/>
      <c r="F66" s="221"/>
      <c r="G66" s="76"/>
    </row>
    <row r="67" spans="1:7" ht="13" thickBot="1" x14ac:dyDescent="0.3">
      <c r="A67" s="122"/>
      <c r="B67" s="210" t="s">
        <v>131</v>
      </c>
      <c r="C67" s="226">
        <f>$B$65*C66</f>
        <v>0</v>
      </c>
      <c r="D67" s="226">
        <f t="shared" ref="D67:G67" si="14">$B$65*D66</f>
        <v>0</v>
      </c>
      <c r="E67" s="226">
        <f t="shared" si="14"/>
        <v>0</v>
      </c>
      <c r="F67" s="226">
        <f t="shared" si="14"/>
        <v>0</v>
      </c>
      <c r="G67" s="211">
        <f t="shared" si="14"/>
        <v>0</v>
      </c>
    </row>
    <row r="68" spans="1:7" ht="13" thickBot="1" x14ac:dyDescent="0.3">
      <c r="B68" s="198"/>
      <c r="C68" s="200"/>
      <c r="D68" s="200"/>
      <c r="E68" s="200"/>
      <c r="F68" s="200"/>
      <c r="G68" s="200"/>
    </row>
    <row r="69" spans="1:7" ht="13" x14ac:dyDescent="0.3">
      <c r="A69" s="441" t="s">
        <v>49</v>
      </c>
      <c r="B69" s="442"/>
      <c r="C69" s="442"/>
      <c r="D69" s="442"/>
      <c r="E69" s="442"/>
      <c r="F69" s="442"/>
      <c r="G69" s="443"/>
    </row>
    <row r="70" spans="1:7" ht="13" x14ac:dyDescent="0.3">
      <c r="A70" s="206" t="s">
        <v>147</v>
      </c>
      <c r="B70" s="201"/>
      <c r="C70" s="217"/>
      <c r="D70" s="217"/>
      <c r="E70" s="217"/>
      <c r="F70" s="217"/>
      <c r="G70" s="218"/>
    </row>
    <row r="71" spans="1:7" x14ac:dyDescent="0.25">
      <c r="A71" s="195" t="s">
        <v>129</v>
      </c>
      <c r="B71" s="199"/>
      <c r="C71" s="219" t="s">
        <v>0</v>
      </c>
      <c r="D71" s="219" t="s">
        <v>1</v>
      </c>
      <c r="E71" s="219" t="s">
        <v>2</v>
      </c>
      <c r="F71" s="219" t="s">
        <v>3</v>
      </c>
      <c r="G71" s="228" t="s">
        <v>4</v>
      </c>
    </row>
    <row r="72" spans="1:7" x14ac:dyDescent="0.25">
      <c r="A72" s="212"/>
      <c r="B72" s="198" t="s">
        <v>130</v>
      </c>
      <c r="C72" s="221"/>
      <c r="D72" s="221"/>
      <c r="E72" s="221"/>
      <c r="F72" s="221"/>
      <c r="G72" s="76"/>
    </row>
    <row r="73" spans="1:7" x14ac:dyDescent="0.25">
      <c r="A73" s="213"/>
      <c r="B73" s="204" t="s">
        <v>131</v>
      </c>
      <c r="C73" s="222">
        <f>$B$71*C72</f>
        <v>0</v>
      </c>
      <c r="D73" s="222">
        <f t="shared" ref="D73:G73" si="15">$B$71*D72</f>
        <v>0</v>
      </c>
      <c r="E73" s="222">
        <f t="shared" si="15"/>
        <v>0</v>
      </c>
      <c r="F73" s="222">
        <f t="shared" si="15"/>
        <v>0</v>
      </c>
      <c r="G73" s="222">
        <f t="shared" si="15"/>
        <v>0</v>
      </c>
    </row>
    <row r="74" spans="1:7" x14ac:dyDescent="0.25">
      <c r="A74" s="206" t="s">
        <v>148</v>
      </c>
      <c r="B74" s="201"/>
      <c r="C74" s="202"/>
      <c r="D74" s="202"/>
      <c r="E74" s="202"/>
      <c r="F74" s="202"/>
      <c r="G74" s="207"/>
    </row>
    <row r="75" spans="1:7" x14ac:dyDescent="0.25">
      <c r="A75" s="195" t="s">
        <v>129</v>
      </c>
      <c r="B75" s="199"/>
      <c r="C75" s="219" t="s">
        <v>0</v>
      </c>
      <c r="D75" s="219" t="s">
        <v>1</v>
      </c>
      <c r="E75" s="219" t="s">
        <v>2</v>
      </c>
      <c r="F75" s="219" t="s">
        <v>3</v>
      </c>
      <c r="G75" s="228" t="s">
        <v>4</v>
      </c>
    </row>
    <row r="76" spans="1:7" x14ac:dyDescent="0.25">
      <c r="A76" s="212"/>
      <c r="B76" s="198" t="s">
        <v>130</v>
      </c>
      <c r="C76" s="221"/>
      <c r="D76" s="221"/>
      <c r="E76" s="221"/>
      <c r="F76" s="221"/>
      <c r="G76" s="76"/>
    </row>
    <row r="77" spans="1:7" x14ac:dyDescent="0.25">
      <c r="A77" s="213"/>
      <c r="B77" s="204" t="s">
        <v>131</v>
      </c>
      <c r="C77" s="222">
        <f>$B$53*C76</f>
        <v>0</v>
      </c>
      <c r="D77" s="222">
        <f t="shared" ref="D77" si="16">$B$53*D76</f>
        <v>0</v>
      </c>
      <c r="E77" s="222">
        <f t="shared" ref="E77" si="17">$B$53*E76</f>
        <v>0</v>
      </c>
      <c r="F77" s="222">
        <f t="shared" ref="F77" si="18">$B$53*F76</f>
        <v>0</v>
      </c>
      <c r="G77" s="209">
        <f t="shared" ref="G77" si="19">$B$53*G76</f>
        <v>0</v>
      </c>
    </row>
    <row r="78" spans="1:7" x14ac:dyDescent="0.25">
      <c r="A78" s="206" t="s">
        <v>149</v>
      </c>
      <c r="B78" s="201"/>
      <c r="C78" s="202"/>
      <c r="D78" s="202"/>
      <c r="E78" s="202"/>
      <c r="F78" s="202"/>
      <c r="G78" s="207"/>
    </row>
    <row r="79" spans="1:7" x14ac:dyDescent="0.25">
      <c r="A79" s="195" t="s">
        <v>129</v>
      </c>
      <c r="B79" s="199"/>
      <c r="C79" s="219" t="s">
        <v>0</v>
      </c>
      <c r="D79" s="219" t="s">
        <v>1</v>
      </c>
      <c r="E79" s="219" t="s">
        <v>2</v>
      </c>
      <c r="F79" s="219" t="s">
        <v>3</v>
      </c>
      <c r="G79" s="228" t="s">
        <v>4</v>
      </c>
    </row>
    <row r="80" spans="1:7" x14ac:dyDescent="0.25">
      <c r="A80" s="212"/>
      <c r="B80" s="198" t="s">
        <v>130</v>
      </c>
      <c r="C80" s="221"/>
      <c r="D80" s="221"/>
      <c r="E80" s="221"/>
      <c r="F80" s="221"/>
      <c r="G80" s="76"/>
    </row>
    <row r="81" spans="1:18" x14ac:dyDescent="0.25">
      <c r="A81" s="213"/>
      <c r="B81" s="204" t="s">
        <v>131</v>
      </c>
      <c r="C81" s="222">
        <f>$B$57*C80</f>
        <v>0</v>
      </c>
      <c r="D81" s="222">
        <f t="shared" ref="D81" si="20">$B$57*D80</f>
        <v>0</v>
      </c>
      <c r="E81" s="222">
        <f t="shared" ref="E81" si="21">$B$57*E80</f>
        <v>0</v>
      </c>
      <c r="F81" s="222">
        <f t="shared" ref="F81" si="22">$B$57*F80</f>
        <v>0</v>
      </c>
      <c r="G81" s="209">
        <f t="shared" ref="G81" si="23">$B$57*G80</f>
        <v>0</v>
      </c>
    </row>
    <row r="82" spans="1:18" x14ac:dyDescent="0.25">
      <c r="A82" s="206" t="s">
        <v>150</v>
      </c>
      <c r="B82" s="201"/>
      <c r="C82" s="202"/>
      <c r="D82" s="202"/>
      <c r="E82" s="202"/>
      <c r="F82" s="202"/>
      <c r="G82" s="207"/>
    </row>
    <row r="83" spans="1:18" x14ac:dyDescent="0.25">
      <c r="A83" s="195" t="s">
        <v>129</v>
      </c>
      <c r="B83" s="199"/>
      <c r="C83" s="219" t="s">
        <v>0</v>
      </c>
      <c r="D83" s="219" t="s">
        <v>1</v>
      </c>
      <c r="E83" s="219" t="s">
        <v>2</v>
      </c>
      <c r="F83" s="219" t="s">
        <v>3</v>
      </c>
      <c r="G83" s="228" t="s">
        <v>4</v>
      </c>
    </row>
    <row r="84" spans="1:18" x14ac:dyDescent="0.25">
      <c r="A84" s="212"/>
      <c r="B84" s="198" t="s">
        <v>130</v>
      </c>
      <c r="C84" s="221"/>
      <c r="D84" s="221"/>
      <c r="E84" s="221"/>
      <c r="F84" s="221"/>
      <c r="G84" s="76"/>
    </row>
    <row r="85" spans="1:18" x14ac:dyDescent="0.25">
      <c r="A85" s="213"/>
      <c r="B85" s="204" t="s">
        <v>131</v>
      </c>
      <c r="C85" s="222">
        <f>$B$61*C84</f>
        <v>0</v>
      </c>
      <c r="D85" s="222">
        <f t="shared" ref="D85" si="24">$B$61*D84</f>
        <v>0</v>
      </c>
      <c r="E85" s="222">
        <f t="shared" ref="E85" si="25">$B$61*E84</f>
        <v>0</v>
      </c>
      <c r="F85" s="222">
        <f t="shared" ref="F85" si="26">$B$61*F84</f>
        <v>0</v>
      </c>
      <c r="G85" s="209">
        <f t="shared" ref="G85" si="27">$B$61*G84</f>
        <v>0</v>
      </c>
    </row>
    <row r="86" spans="1:18" x14ac:dyDescent="0.25">
      <c r="A86" s="206" t="s">
        <v>151</v>
      </c>
      <c r="B86" s="201"/>
      <c r="C86" s="202"/>
      <c r="D86" s="202"/>
      <c r="E86" s="202"/>
      <c r="F86" s="202"/>
      <c r="G86" s="207"/>
    </row>
    <row r="87" spans="1:18" x14ac:dyDescent="0.25">
      <c r="A87" s="195" t="s">
        <v>129</v>
      </c>
      <c r="B87" s="199"/>
      <c r="C87" s="219" t="s">
        <v>0</v>
      </c>
      <c r="D87" s="219" t="s">
        <v>1</v>
      </c>
      <c r="E87" s="219" t="s">
        <v>2</v>
      </c>
      <c r="F87" s="219" t="s">
        <v>3</v>
      </c>
      <c r="G87" s="228" t="s">
        <v>4</v>
      </c>
    </row>
    <row r="88" spans="1:18" x14ac:dyDescent="0.25">
      <c r="A88" s="212"/>
      <c r="B88" s="198" t="s">
        <v>130</v>
      </c>
      <c r="C88" s="221"/>
      <c r="D88" s="221"/>
      <c r="E88" s="221"/>
      <c r="F88" s="221"/>
      <c r="G88" s="76"/>
    </row>
    <row r="89" spans="1:18" ht="15.5" customHeight="1" thickBot="1" x14ac:dyDescent="0.3">
      <c r="A89" s="122"/>
      <c r="B89" s="210" t="s">
        <v>131</v>
      </c>
      <c r="C89" s="226">
        <f>$B$65*C88</f>
        <v>0</v>
      </c>
      <c r="D89" s="226">
        <f t="shared" ref="D89" si="28">$B$65*D88</f>
        <v>0</v>
      </c>
      <c r="E89" s="226">
        <f t="shared" ref="E89" si="29">$B$65*E88</f>
        <v>0</v>
      </c>
      <c r="F89" s="226">
        <f t="shared" ref="F89" si="30">$B$65*F88</f>
        <v>0</v>
      </c>
      <c r="G89" s="211">
        <f t="shared" ref="G89" si="31">$B$65*G88</f>
        <v>0</v>
      </c>
    </row>
    <row r="90" spans="1:18" ht="13" thickBot="1" x14ac:dyDescent="0.3"/>
    <row r="91" spans="1:18" ht="13" x14ac:dyDescent="0.3">
      <c r="A91" s="447" t="s">
        <v>180</v>
      </c>
      <c r="B91" s="448"/>
      <c r="C91" s="448"/>
      <c r="D91" s="448"/>
      <c r="E91" s="448"/>
      <c r="F91" s="448"/>
      <c r="G91" s="448"/>
      <c r="H91" s="449"/>
      <c r="I91" s="193" t="s">
        <v>164</v>
      </c>
      <c r="K91" s="11"/>
      <c r="L91" s="347"/>
      <c r="M91" s="347"/>
      <c r="N91" s="347"/>
      <c r="O91" s="347"/>
      <c r="P91" s="347"/>
      <c r="Q91" s="315"/>
      <c r="R91" s="347"/>
    </row>
    <row r="92" spans="1:18" x14ac:dyDescent="0.25">
      <c r="A92" s="195" t="s">
        <v>152</v>
      </c>
      <c r="B92" s="194"/>
      <c r="C92" s="219" t="s">
        <v>0</v>
      </c>
      <c r="D92" s="219" t="s">
        <v>1</v>
      </c>
      <c r="E92" s="219" t="s">
        <v>2</v>
      </c>
      <c r="F92" s="219" t="s">
        <v>3</v>
      </c>
      <c r="G92" s="231" t="s">
        <v>4</v>
      </c>
      <c r="H92" s="232" t="s">
        <v>5</v>
      </c>
      <c r="K92" s="162"/>
      <c r="L92" s="200"/>
      <c r="M92" s="200"/>
      <c r="N92" s="200"/>
      <c r="O92" s="200"/>
      <c r="P92" s="200"/>
      <c r="Q92" s="31"/>
      <c r="R92" s="444"/>
    </row>
    <row r="93" spans="1:18" ht="26" customHeight="1" x14ac:dyDescent="0.25">
      <c r="A93" s="445" t="s">
        <v>261</v>
      </c>
      <c r="B93" s="446"/>
      <c r="C93" s="343"/>
      <c r="D93" s="343"/>
      <c r="E93" s="343"/>
      <c r="F93" s="343"/>
      <c r="G93" s="343"/>
      <c r="H93" s="344">
        <f>SUM(C93:G93)</f>
        <v>0</v>
      </c>
      <c r="I93" s="230" t="s">
        <v>232</v>
      </c>
      <c r="K93" s="162"/>
      <c r="L93" s="200"/>
      <c r="M93" s="200"/>
      <c r="N93" s="200"/>
      <c r="O93" s="200"/>
      <c r="P93" s="200"/>
      <c r="Q93" s="31"/>
      <c r="R93" s="444"/>
    </row>
    <row r="94" spans="1:18" x14ac:dyDescent="0.25">
      <c r="A94" s="206" t="s">
        <v>153</v>
      </c>
      <c r="B94" s="201"/>
      <c r="C94" s="219" t="s">
        <v>0</v>
      </c>
      <c r="D94" s="219" t="s">
        <v>1</v>
      </c>
      <c r="E94" s="219" t="s">
        <v>2</v>
      </c>
      <c r="F94" s="219" t="s">
        <v>3</v>
      </c>
      <c r="G94" s="231" t="s">
        <v>4</v>
      </c>
      <c r="H94" s="232" t="s">
        <v>5</v>
      </c>
      <c r="K94" s="162"/>
      <c r="L94" s="200"/>
      <c r="M94" s="200"/>
      <c r="N94" s="200"/>
      <c r="O94" s="200"/>
      <c r="P94" s="200"/>
      <c r="Q94" s="31"/>
      <c r="R94" s="444"/>
    </row>
    <row r="95" spans="1:18" ht="24.5" customHeight="1" x14ac:dyDescent="0.25">
      <c r="A95" s="445" t="s">
        <v>261</v>
      </c>
      <c r="B95" s="446"/>
      <c r="C95" s="343"/>
      <c r="D95" s="343"/>
      <c r="E95" s="343"/>
      <c r="F95" s="343"/>
      <c r="G95" s="343"/>
      <c r="H95" s="344">
        <f>SUM(C95:G95)</f>
        <v>0</v>
      </c>
      <c r="I95" s="230" t="s">
        <v>232</v>
      </c>
      <c r="K95" s="162"/>
      <c r="L95" s="200"/>
      <c r="M95" s="200"/>
      <c r="N95" s="200"/>
      <c r="O95" s="200"/>
      <c r="P95" s="200"/>
      <c r="Q95" s="31"/>
      <c r="R95" s="444"/>
    </row>
    <row r="96" spans="1:18" x14ac:dyDescent="0.25">
      <c r="A96" s="206" t="s">
        <v>154</v>
      </c>
      <c r="B96" s="201"/>
      <c r="C96" s="219" t="s">
        <v>0</v>
      </c>
      <c r="D96" s="219" t="s">
        <v>1</v>
      </c>
      <c r="E96" s="219" t="s">
        <v>2</v>
      </c>
      <c r="F96" s="219" t="s">
        <v>3</v>
      </c>
      <c r="G96" s="231" t="s">
        <v>4</v>
      </c>
      <c r="H96" s="232" t="s">
        <v>5</v>
      </c>
      <c r="K96" s="162"/>
      <c r="L96" s="200"/>
      <c r="M96" s="200"/>
      <c r="N96" s="200"/>
      <c r="O96" s="200"/>
      <c r="P96" s="200"/>
      <c r="Q96" s="31"/>
      <c r="R96" s="444"/>
    </row>
    <row r="97" spans="1:12" ht="24" customHeight="1" x14ac:dyDescent="0.25">
      <c r="A97" s="445" t="s">
        <v>261</v>
      </c>
      <c r="B97" s="446"/>
      <c r="C97" s="343"/>
      <c r="D97" s="343"/>
      <c r="E97" s="343"/>
      <c r="F97" s="343"/>
      <c r="G97" s="343"/>
      <c r="H97" s="344">
        <f>SUM(C97:G97)</f>
        <v>0</v>
      </c>
      <c r="I97" s="230" t="s">
        <v>232</v>
      </c>
    </row>
    <row r="98" spans="1:12" x14ac:dyDescent="0.25">
      <c r="A98" s="206" t="s">
        <v>155</v>
      </c>
      <c r="B98" s="201"/>
      <c r="C98" s="219" t="s">
        <v>0</v>
      </c>
      <c r="D98" s="219" t="s">
        <v>1</v>
      </c>
      <c r="E98" s="219" t="s">
        <v>2</v>
      </c>
      <c r="F98" s="219" t="s">
        <v>3</v>
      </c>
      <c r="G98" s="231" t="s">
        <v>4</v>
      </c>
      <c r="H98" s="232" t="s">
        <v>5</v>
      </c>
    </row>
    <row r="99" spans="1:12" ht="24.5" customHeight="1" x14ac:dyDescent="0.25">
      <c r="A99" s="445" t="s">
        <v>261</v>
      </c>
      <c r="B99" s="446"/>
      <c r="C99" s="343"/>
      <c r="D99" s="343"/>
      <c r="E99" s="343"/>
      <c r="F99" s="343"/>
      <c r="G99" s="343"/>
      <c r="H99" s="344">
        <f>SUM(C99:G99)</f>
        <v>0</v>
      </c>
      <c r="I99" s="230" t="s">
        <v>232</v>
      </c>
    </row>
    <row r="100" spans="1:12" x14ac:dyDescent="0.25">
      <c r="A100" s="206" t="s">
        <v>156</v>
      </c>
      <c r="B100" s="201"/>
      <c r="C100" s="219" t="s">
        <v>0</v>
      </c>
      <c r="D100" s="219" t="s">
        <v>1</v>
      </c>
      <c r="E100" s="219" t="s">
        <v>2</v>
      </c>
      <c r="F100" s="219" t="s">
        <v>3</v>
      </c>
      <c r="G100" s="231" t="s">
        <v>4</v>
      </c>
      <c r="H100" s="232" t="s">
        <v>5</v>
      </c>
    </row>
    <row r="101" spans="1:12" ht="25" customHeight="1" thickBot="1" x14ac:dyDescent="0.3">
      <c r="A101" s="445" t="s">
        <v>261</v>
      </c>
      <c r="B101" s="446"/>
      <c r="C101" s="345"/>
      <c r="D101" s="345"/>
      <c r="E101" s="345"/>
      <c r="F101" s="345"/>
      <c r="G101" s="345"/>
      <c r="H101" s="346">
        <f>SUM(C101:G101)</f>
        <v>0</v>
      </c>
      <c r="I101" s="230" t="s">
        <v>232</v>
      </c>
      <c r="K101" s="229"/>
      <c r="L101" s="229"/>
    </row>
    <row r="102" spans="1:12" ht="13" thickBot="1" x14ac:dyDescent="0.3"/>
    <row r="103" spans="1:12" ht="13" x14ac:dyDescent="0.3">
      <c r="A103" s="441" t="s">
        <v>50</v>
      </c>
      <c r="B103" s="442"/>
      <c r="C103" s="442"/>
      <c r="D103" s="442"/>
      <c r="E103" s="442"/>
      <c r="F103" s="442"/>
      <c r="G103" s="443"/>
    </row>
    <row r="104" spans="1:12" ht="13" x14ac:dyDescent="0.3">
      <c r="A104" s="206"/>
      <c r="B104" s="202" t="s">
        <v>159</v>
      </c>
      <c r="C104" s="217"/>
      <c r="D104" s="217"/>
      <c r="E104" s="217"/>
      <c r="F104" s="217"/>
      <c r="G104" s="218"/>
    </row>
    <row r="105" spans="1:12" x14ac:dyDescent="0.25">
      <c r="A105" s="195" t="s">
        <v>129</v>
      </c>
      <c r="B105" s="199"/>
      <c r="C105" s="219" t="s">
        <v>0</v>
      </c>
      <c r="D105" s="219" t="s">
        <v>1</v>
      </c>
      <c r="E105" s="219" t="s">
        <v>2</v>
      </c>
      <c r="F105" s="219" t="s">
        <v>3</v>
      </c>
      <c r="G105" s="228" t="s">
        <v>4</v>
      </c>
    </row>
    <row r="106" spans="1:12" x14ac:dyDescent="0.25">
      <c r="A106" s="212"/>
      <c r="B106" s="198" t="s">
        <v>130</v>
      </c>
      <c r="C106" s="221"/>
      <c r="D106" s="221"/>
      <c r="E106" s="221"/>
      <c r="F106" s="221"/>
      <c r="G106" s="76"/>
    </row>
    <row r="107" spans="1:12" x14ac:dyDescent="0.25">
      <c r="A107" s="213"/>
      <c r="B107" s="204" t="s">
        <v>131</v>
      </c>
      <c r="C107" s="222">
        <f>$B$105*C106</f>
        <v>0</v>
      </c>
      <c r="D107" s="222">
        <f t="shared" ref="D107:G107" si="32">$B$105*D106</f>
        <v>0</v>
      </c>
      <c r="E107" s="222">
        <f t="shared" si="32"/>
        <v>0</v>
      </c>
      <c r="F107" s="222">
        <f t="shared" si="32"/>
        <v>0</v>
      </c>
      <c r="G107" s="225">
        <f t="shared" si="32"/>
        <v>0</v>
      </c>
    </row>
    <row r="108" spans="1:12" x14ac:dyDescent="0.25">
      <c r="A108" s="206"/>
      <c r="B108" s="202" t="s">
        <v>160</v>
      </c>
      <c r="C108" s="202"/>
      <c r="D108" s="202"/>
      <c r="E108" s="202"/>
      <c r="F108" s="202"/>
      <c r="G108" s="207"/>
    </row>
    <row r="109" spans="1:12" x14ac:dyDescent="0.25">
      <c r="A109" s="195" t="s">
        <v>129</v>
      </c>
      <c r="B109" s="199"/>
      <c r="C109" s="219" t="s">
        <v>0</v>
      </c>
      <c r="D109" s="219" t="s">
        <v>1</v>
      </c>
      <c r="E109" s="219" t="s">
        <v>2</v>
      </c>
      <c r="F109" s="219" t="s">
        <v>3</v>
      </c>
      <c r="G109" s="228" t="s">
        <v>4</v>
      </c>
    </row>
    <row r="110" spans="1:12" x14ac:dyDescent="0.25">
      <c r="A110" s="212"/>
      <c r="B110" s="198" t="s">
        <v>130</v>
      </c>
      <c r="C110" s="221"/>
      <c r="D110" s="221"/>
      <c r="E110" s="221"/>
      <c r="F110" s="221"/>
      <c r="G110" s="76"/>
    </row>
    <row r="111" spans="1:12" x14ac:dyDescent="0.25">
      <c r="A111" s="213"/>
      <c r="B111" s="204" t="s">
        <v>131</v>
      </c>
      <c r="C111" s="222">
        <f>$B$109*C110</f>
        <v>0</v>
      </c>
      <c r="D111" s="222">
        <f t="shared" ref="D111:G111" si="33">$B$109*D110</f>
        <v>0</v>
      </c>
      <c r="E111" s="222">
        <f t="shared" si="33"/>
        <v>0</v>
      </c>
      <c r="F111" s="222">
        <f t="shared" si="33"/>
        <v>0</v>
      </c>
      <c r="G111" s="225">
        <f t="shared" si="33"/>
        <v>0</v>
      </c>
    </row>
    <row r="112" spans="1:12" x14ac:dyDescent="0.25">
      <c r="A112" s="206" t="s">
        <v>157</v>
      </c>
      <c r="B112" s="201"/>
      <c r="C112" s="202"/>
      <c r="D112" s="202"/>
      <c r="E112" s="202"/>
      <c r="F112" s="202"/>
      <c r="G112" s="207"/>
    </row>
    <row r="113" spans="1:7" x14ac:dyDescent="0.25">
      <c r="A113" s="195" t="s">
        <v>129</v>
      </c>
      <c r="B113" s="199"/>
      <c r="C113" s="219" t="s">
        <v>0</v>
      </c>
      <c r="D113" s="219" t="s">
        <v>1</v>
      </c>
      <c r="E113" s="219" t="s">
        <v>2</v>
      </c>
      <c r="F113" s="219" t="s">
        <v>3</v>
      </c>
      <c r="G113" s="228" t="s">
        <v>4</v>
      </c>
    </row>
    <row r="114" spans="1:7" x14ac:dyDescent="0.25">
      <c r="A114" s="212"/>
      <c r="B114" s="198" t="s">
        <v>130</v>
      </c>
      <c r="C114" s="221"/>
      <c r="D114" s="221"/>
      <c r="E114" s="221"/>
      <c r="F114" s="221"/>
      <c r="G114" s="76"/>
    </row>
    <row r="115" spans="1:7" x14ac:dyDescent="0.25">
      <c r="A115" s="213"/>
      <c r="B115" s="204" t="s">
        <v>131</v>
      </c>
      <c r="C115" s="222">
        <f>$B$113*C114</f>
        <v>0</v>
      </c>
      <c r="D115" s="222">
        <f t="shared" ref="D115:G115" si="34">$B$113*D114</f>
        <v>0</v>
      </c>
      <c r="E115" s="222">
        <f t="shared" si="34"/>
        <v>0</v>
      </c>
      <c r="F115" s="222">
        <f t="shared" si="34"/>
        <v>0</v>
      </c>
      <c r="G115" s="225">
        <f t="shared" si="34"/>
        <v>0</v>
      </c>
    </row>
    <row r="116" spans="1:7" x14ac:dyDescent="0.25">
      <c r="A116" s="206" t="s">
        <v>158</v>
      </c>
      <c r="B116" s="201"/>
      <c r="C116" s="202"/>
      <c r="D116" s="202"/>
      <c r="E116" s="202"/>
      <c r="F116" s="202"/>
      <c r="G116" s="207"/>
    </row>
    <row r="117" spans="1:7" x14ac:dyDescent="0.25">
      <c r="A117" s="195" t="s">
        <v>129</v>
      </c>
      <c r="B117" s="199"/>
      <c r="C117" s="219" t="s">
        <v>0</v>
      </c>
      <c r="D117" s="219" t="s">
        <v>1</v>
      </c>
      <c r="E117" s="219" t="s">
        <v>2</v>
      </c>
      <c r="F117" s="219" t="s">
        <v>3</v>
      </c>
      <c r="G117" s="228" t="s">
        <v>4</v>
      </c>
    </row>
    <row r="118" spans="1:7" x14ac:dyDescent="0.25">
      <c r="A118" s="212"/>
      <c r="B118" s="198" t="s">
        <v>130</v>
      </c>
      <c r="C118" s="221"/>
      <c r="D118" s="221"/>
      <c r="E118" s="221"/>
      <c r="F118" s="221"/>
      <c r="G118" s="76"/>
    </row>
    <row r="119" spans="1:7" x14ac:dyDescent="0.25">
      <c r="A119" s="213"/>
      <c r="B119" s="204" t="s">
        <v>131</v>
      </c>
      <c r="C119" s="222">
        <f>$B$117*C118</f>
        <v>0</v>
      </c>
      <c r="D119" s="222">
        <f t="shared" ref="D119:G119" si="35">$B$117*D118</f>
        <v>0</v>
      </c>
      <c r="E119" s="222">
        <f t="shared" si="35"/>
        <v>0</v>
      </c>
      <c r="F119" s="222">
        <f t="shared" si="35"/>
        <v>0</v>
      </c>
      <c r="G119" s="225">
        <f t="shared" si="35"/>
        <v>0</v>
      </c>
    </row>
    <row r="120" spans="1:7" x14ac:dyDescent="0.25">
      <c r="A120" s="206" t="s">
        <v>161</v>
      </c>
      <c r="B120" s="201"/>
      <c r="C120" s="202"/>
      <c r="D120" s="202"/>
      <c r="E120" s="202"/>
      <c r="F120" s="202"/>
      <c r="G120" s="207"/>
    </row>
    <row r="121" spans="1:7" x14ac:dyDescent="0.25">
      <c r="A121" s="195" t="s">
        <v>129</v>
      </c>
      <c r="B121" s="199"/>
      <c r="C121" s="219" t="s">
        <v>0</v>
      </c>
      <c r="D121" s="219" t="s">
        <v>1</v>
      </c>
      <c r="E121" s="219" t="s">
        <v>2</v>
      </c>
      <c r="F121" s="219" t="s">
        <v>3</v>
      </c>
      <c r="G121" s="228" t="s">
        <v>4</v>
      </c>
    </row>
    <row r="122" spans="1:7" x14ac:dyDescent="0.25">
      <c r="A122" s="212"/>
      <c r="B122" s="198" t="s">
        <v>130</v>
      </c>
      <c r="C122" s="221"/>
      <c r="D122" s="221"/>
      <c r="E122" s="221"/>
      <c r="F122" s="221"/>
      <c r="G122" s="76"/>
    </row>
    <row r="123" spans="1:7" x14ac:dyDescent="0.25">
      <c r="A123" s="213"/>
      <c r="B123" s="204" t="s">
        <v>131</v>
      </c>
      <c r="C123" s="222">
        <f>$B$121*C122</f>
        <v>0</v>
      </c>
      <c r="D123" s="222">
        <f t="shared" ref="D123:G123" si="36">$B$121*D122</f>
        <v>0</v>
      </c>
      <c r="E123" s="222">
        <f t="shared" si="36"/>
        <v>0</v>
      </c>
      <c r="F123" s="222">
        <f t="shared" si="36"/>
        <v>0</v>
      </c>
      <c r="G123" s="225">
        <f t="shared" si="36"/>
        <v>0</v>
      </c>
    </row>
    <row r="124" spans="1:7" x14ac:dyDescent="0.25">
      <c r="A124" s="206" t="s">
        <v>162</v>
      </c>
      <c r="B124" s="201"/>
      <c r="C124" s="202"/>
      <c r="D124" s="202"/>
      <c r="E124" s="202"/>
      <c r="F124" s="202"/>
      <c r="G124" s="207"/>
    </row>
    <row r="125" spans="1:7" x14ac:dyDescent="0.25">
      <c r="A125" s="195" t="s">
        <v>129</v>
      </c>
      <c r="B125" s="199"/>
      <c r="C125" s="219" t="s">
        <v>0</v>
      </c>
      <c r="D125" s="219" t="s">
        <v>1</v>
      </c>
      <c r="E125" s="219" t="s">
        <v>2</v>
      </c>
      <c r="F125" s="219" t="s">
        <v>3</v>
      </c>
      <c r="G125" s="228" t="s">
        <v>4</v>
      </c>
    </row>
    <row r="126" spans="1:7" x14ac:dyDescent="0.25">
      <c r="A126" s="212"/>
      <c r="B126" s="198" t="s">
        <v>130</v>
      </c>
      <c r="C126" s="221"/>
      <c r="D126" s="221"/>
      <c r="E126" s="221"/>
      <c r="F126" s="221"/>
      <c r="G126" s="76"/>
    </row>
    <row r="127" spans="1:7" x14ac:dyDescent="0.25">
      <c r="A127" s="213"/>
      <c r="B127" s="204" t="s">
        <v>131</v>
      </c>
      <c r="C127" s="222">
        <f>$B$125*C126</f>
        <v>0</v>
      </c>
      <c r="D127" s="222">
        <f t="shared" ref="D127:G127" si="37">$B$125*D126</f>
        <v>0</v>
      </c>
      <c r="E127" s="222">
        <f t="shared" si="37"/>
        <v>0</v>
      </c>
      <c r="F127" s="222">
        <f t="shared" si="37"/>
        <v>0</v>
      </c>
      <c r="G127" s="225">
        <f t="shared" si="37"/>
        <v>0</v>
      </c>
    </row>
    <row r="128" spans="1:7" x14ac:dyDescent="0.25">
      <c r="A128" s="206" t="s">
        <v>163</v>
      </c>
      <c r="B128" s="201"/>
      <c r="C128" s="202"/>
      <c r="D128" s="202"/>
      <c r="E128" s="202"/>
      <c r="F128" s="202"/>
      <c r="G128" s="207"/>
    </row>
    <row r="129" spans="1:7" x14ac:dyDescent="0.25">
      <c r="A129" s="195" t="s">
        <v>129</v>
      </c>
      <c r="B129" s="199"/>
      <c r="C129" s="219" t="s">
        <v>0</v>
      </c>
      <c r="D129" s="219" t="s">
        <v>1</v>
      </c>
      <c r="E129" s="219" t="s">
        <v>2</v>
      </c>
      <c r="F129" s="219" t="s">
        <v>3</v>
      </c>
      <c r="G129" s="228" t="s">
        <v>4</v>
      </c>
    </row>
    <row r="130" spans="1:7" x14ac:dyDescent="0.25">
      <c r="A130" s="212"/>
      <c r="B130" s="198" t="s">
        <v>130</v>
      </c>
      <c r="C130" s="221"/>
      <c r="D130" s="221"/>
      <c r="E130" s="221"/>
      <c r="F130" s="221"/>
      <c r="G130" s="76"/>
    </row>
    <row r="131" spans="1:7" ht="13" thickBot="1" x14ac:dyDescent="0.3">
      <c r="A131" s="122"/>
      <c r="B131" s="210" t="s">
        <v>131</v>
      </c>
      <c r="C131" s="226">
        <f>$B$129*C130</f>
        <v>0</v>
      </c>
      <c r="D131" s="226">
        <f t="shared" ref="D131:G131" si="38">$B$129*D130</f>
        <v>0</v>
      </c>
      <c r="E131" s="226">
        <f t="shared" si="38"/>
        <v>0</v>
      </c>
      <c r="F131" s="226">
        <f t="shared" si="38"/>
        <v>0</v>
      </c>
      <c r="G131" s="227">
        <f t="shared" si="38"/>
        <v>0</v>
      </c>
    </row>
  </sheetData>
  <mergeCells count="13">
    <mergeCell ref="A1:G1"/>
    <mergeCell ref="A3:G3"/>
    <mergeCell ref="A25:G25"/>
    <mergeCell ref="A103:G103"/>
    <mergeCell ref="R92:R96"/>
    <mergeCell ref="A47:G47"/>
    <mergeCell ref="A69:G69"/>
    <mergeCell ref="A93:B93"/>
    <mergeCell ref="A95:B95"/>
    <mergeCell ref="A97:B97"/>
    <mergeCell ref="A99:B99"/>
    <mergeCell ref="A101:B101"/>
    <mergeCell ref="A91:H91"/>
  </mergeCells>
  <phoneticPr fontId="14" type="noConversion"/>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62AC-90DB-4C55-BE3D-2D2F2EF817A3}">
  <dimension ref="A1:G31"/>
  <sheetViews>
    <sheetView workbookViewId="0">
      <selection activeCell="B6" sqref="B6"/>
    </sheetView>
  </sheetViews>
  <sheetFormatPr defaultRowHeight="14.5" x14ac:dyDescent="0.35"/>
  <cols>
    <col min="1" max="1" width="41.08984375" customWidth="1"/>
    <col min="2" max="2" width="26.54296875" customWidth="1"/>
  </cols>
  <sheetData>
    <row r="1" spans="1:7" ht="18.5" x14ac:dyDescent="0.45">
      <c r="A1" s="432" t="s">
        <v>165</v>
      </c>
      <c r="B1" s="432"/>
      <c r="C1" s="168"/>
      <c r="D1" s="168"/>
      <c r="E1" s="168"/>
      <c r="F1" s="168"/>
      <c r="G1" s="168"/>
    </row>
    <row r="2" spans="1:7" ht="14" customHeight="1" thickBot="1" x14ac:dyDescent="0.5">
      <c r="A2" s="150"/>
      <c r="B2" s="150"/>
      <c r="C2" s="168"/>
      <c r="D2" s="168"/>
      <c r="E2" s="168"/>
      <c r="F2" s="168"/>
      <c r="G2" s="168"/>
    </row>
    <row r="3" spans="1:7" x14ac:dyDescent="0.35">
      <c r="A3" s="234" t="s">
        <v>168</v>
      </c>
      <c r="B3" s="237"/>
    </row>
    <row r="4" spans="1:7" x14ac:dyDescent="0.35">
      <c r="A4" s="184" t="s">
        <v>169</v>
      </c>
      <c r="B4" s="238"/>
    </row>
    <row r="5" spans="1:7" x14ac:dyDescent="0.35">
      <c r="A5" s="184" t="s">
        <v>170</v>
      </c>
      <c r="B5" s="238"/>
    </row>
    <row r="6" spans="1:7" x14ac:dyDescent="0.35">
      <c r="A6" s="184" t="s">
        <v>51</v>
      </c>
      <c r="B6" s="239"/>
    </row>
    <row r="7" spans="1:7" ht="15" thickBot="1" x14ac:dyDescent="0.4">
      <c r="A7" s="235" t="s">
        <v>171</v>
      </c>
      <c r="B7" s="240">
        <f>B5*B6</f>
        <v>0</v>
      </c>
    </row>
    <row r="8" spans="1:7" ht="15" thickBot="1" x14ac:dyDescent="0.4">
      <c r="A8" s="236"/>
      <c r="B8" s="241"/>
    </row>
    <row r="9" spans="1:7" x14ac:dyDescent="0.35">
      <c r="A9" s="234" t="s">
        <v>172</v>
      </c>
      <c r="B9" s="237"/>
    </row>
    <row r="10" spans="1:7" x14ac:dyDescent="0.35">
      <c r="A10" s="184" t="s">
        <v>169</v>
      </c>
      <c r="B10" s="238"/>
    </row>
    <row r="11" spans="1:7" x14ac:dyDescent="0.35">
      <c r="A11" s="184" t="s">
        <v>170</v>
      </c>
      <c r="B11" s="238"/>
    </row>
    <row r="12" spans="1:7" x14ac:dyDescent="0.35">
      <c r="A12" s="184" t="s">
        <v>51</v>
      </c>
      <c r="B12" s="239"/>
    </row>
    <row r="13" spans="1:7" ht="15" thickBot="1" x14ac:dyDescent="0.4">
      <c r="A13" s="235" t="s">
        <v>173</v>
      </c>
      <c r="B13" s="240">
        <f>B11*B12</f>
        <v>0</v>
      </c>
    </row>
    <row r="14" spans="1:7" ht="15" thickBot="1" x14ac:dyDescent="0.4">
      <c r="A14" s="236"/>
      <c r="B14" s="241"/>
    </row>
    <row r="15" spans="1:7" x14ac:dyDescent="0.35">
      <c r="A15" s="234" t="s">
        <v>174</v>
      </c>
      <c r="B15" s="237"/>
    </row>
    <row r="16" spans="1:7" x14ac:dyDescent="0.35">
      <c r="A16" s="184" t="s">
        <v>169</v>
      </c>
      <c r="B16" s="238"/>
    </row>
    <row r="17" spans="1:2" x14ac:dyDescent="0.35">
      <c r="A17" s="184" t="s">
        <v>170</v>
      </c>
      <c r="B17" s="238"/>
    </row>
    <row r="18" spans="1:2" x14ac:dyDescent="0.35">
      <c r="A18" s="184" t="s">
        <v>51</v>
      </c>
      <c r="B18" s="239"/>
    </row>
    <row r="19" spans="1:2" ht="15" thickBot="1" x14ac:dyDescent="0.4">
      <c r="A19" s="235" t="s">
        <v>175</v>
      </c>
      <c r="B19" s="240">
        <f>B17*B18</f>
        <v>0</v>
      </c>
    </row>
    <row r="20" spans="1:2" ht="15" thickBot="1" x14ac:dyDescent="0.4">
      <c r="A20" s="236"/>
      <c r="B20" s="241"/>
    </row>
    <row r="21" spans="1:2" x14ac:dyDescent="0.35">
      <c r="A21" s="234" t="s">
        <v>176</v>
      </c>
      <c r="B21" s="237"/>
    </row>
    <row r="22" spans="1:2" x14ac:dyDescent="0.35">
      <c r="A22" s="184" t="s">
        <v>169</v>
      </c>
      <c r="B22" s="238"/>
    </row>
    <row r="23" spans="1:2" x14ac:dyDescent="0.35">
      <c r="A23" s="184" t="s">
        <v>170</v>
      </c>
      <c r="B23" s="238"/>
    </row>
    <row r="24" spans="1:2" x14ac:dyDescent="0.35">
      <c r="A24" s="184" t="s">
        <v>51</v>
      </c>
      <c r="B24" s="239"/>
    </row>
    <row r="25" spans="1:2" ht="15" thickBot="1" x14ac:dyDescent="0.4">
      <c r="A25" s="235" t="s">
        <v>177</v>
      </c>
      <c r="B25" s="240">
        <f>B23*B24</f>
        <v>0</v>
      </c>
    </row>
    <row r="26" spans="1:2" ht="15" thickBot="1" x14ac:dyDescent="0.4">
      <c r="A26" s="236"/>
      <c r="B26" s="241"/>
    </row>
    <row r="27" spans="1:2" x14ac:dyDescent="0.35">
      <c r="A27" s="234" t="s">
        <v>178</v>
      </c>
      <c r="B27" s="237"/>
    </row>
    <row r="28" spans="1:2" x14ac:dyDescent="0.35">
      <c r="A28" s="184" t="s">
        <v>169</v>
      </c>
      <c r="B28" s="238"/>
    </row>
    <row r="29" spans="1:2" x14ac:dyDescent="0.35">
      <c r="A29" s="184" t="s">
        <v>170</v>
      </c>
      <c r="B29" s="238"/>
    </row>
    <row r="30" spans="1:2" x14ac:dyDescent="0.35">
      <c r="A30" s="184" t="s">
        <v>51</v>
      </c>
      <c r="B30" s="239"/>
    </row>
    <row r="31" spans="1:2" ht="15" thickBot="1" x14ac:dyDescent="0.4">
      <c r="A31" s="235" t="s">
        <v>179</v>
      </c>
      <c r="B31" s="240">
        <f>B29*B30</f>
        <v>0</v>
      </c>
    </row>
  </sheetData>
  <mergeCells count="1">
    <mergeCell ref="A1:B1"/>
  </mergeCells>
  <dataValidations count="1">
    <dataValidation type="list" allowBlank="1" showInputMessage="1" showErrorMessage="1" sqref="B4 B10 B16 B22 B28" xr:uid="{9909CC48-A211-4982-AF92-B61F38A07F1E}">
      <formula1>"Year 1, Year 2, Year 3, Year 4, Year 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B2E2-4A84-42F4-8D50-9D20D7BFBB11}">
  <sheetPr>
    <pageSetUpPr fitToPage="1"/>
  </sheetPr>
  <dimension ref="A1:I11"/>
  <sheetViews>
    <sheetView workbookViewId="0">
      <selection activeCell="E17" sqref="E17"/>
    </sheetView>
  </sheetViews>
  <sheetFormatPr defaultRowHeight="14.5" x14ac:dyDescent="0.35"/>
  <cols>
    <col min="1" max="1" width="22.08984375" customWidth="1"/>
    <col min="8" max="8" width="34.90625" customWidth="1"/>
  </cols>
  <sheetData>
    <row r="1" spans="1:9" ht="18.5" x14ac:dyDescent="0.45">
      <c r="A1" s="432" t="s">
        <v>72</v>
      </c>
      <c r="B1" s="432"/>
      <c r="C1" s="432"/>
      <c r="D1" s="432"/>
      <c r="E1" s="432"/>
      <c r="F1" s="432"/>
      <c r="G1" s="432"/>
    </row>
    <row r="2" spans="1:9" ht="18.5" customHeight="1" x14ac:dyDescent="0.45">
      <c r="A2" s="244" t="s">
        <v>220</v>
      </c>
      <c r="B2" s="246"/>
      <c r="C2" s="245"/>
      <c r="D2" s="245"/>
      <c r="E2" s="245"/>
      <c r="F2" s="245"/>
      <c r="G2" s="245"/>
    </row>
    <row r="3" spans="1:9" ht="19" customHeight="1" x14ac:dyDescent="0.45">
      <c r="A3" s="244" t="s">
        <v>181</v>
      </c>
      <c r="B3" s="246"/>
      <c r="C3" s="245"/>
      <c r="D3" s="245"/>
      <c r="E3" s="245"/>
      <c r="F3" s="245"/>
      <c r="G3" s="245"/>
      <c r="H3" s="246"/>
      <c r="I3" s="246"/>
    </row>
    <row r="4" spans="1:9" ht="14" customHeight="1" thickBot="1" x14ac:dyDescent="0.5">
      <c r="A4" s="243"/>
      <c r="B4" s="152"/>
      <c r="C4" s="150"/>
      <c r="D4" s="150"/>
      <c r="E4" s="150"/>
      <c r="F4" s="150"/>
      <c r="G4" s="150"/>
    </row>
    <row r="5" spans="1:9" x14ac:dyDescent="0.35">
      <c r="A5" s="247" t="s">
        <v>54</v>
      </c>
      <c r="B5" s="355" t="s">
        <v>0</v>
      </c>
      <c r="C5" s="355" t="s">
        <v>1</v>
      </c>
      <c r="D5" s="355" t="s">
        <v>2</v>
      </c>
      <c r="E5" s="355" t="s">
        <v>3</v>
      </c>
      <c r="F5" s="355" t="s">
        <v>4</v>
      </c>
      <c r="G5" s="356" t="s">
        <v>5</v>
      </c>
      <c r="H5" s="347" t="s">
        <v>164</v>
      </c>
    </row>
    <row r="6" spans="1:9" x14ac:dyDescent="0.35">
      <c r="A6" s="242">
        <f>'Other Direct Costs'!B92</f>
        <v>0</v>
      </c>
      <c r="B6" s="354"/>
      <c r="C6" s="354"/>
      <c r="D6" s="354"/>
      <c r="E6" s="354"/>
      <c r="F6" s="354"/>
      <c r="G6" s="46">
        <f>SUM(B6:F6)</f>
        <v>0</v>
      </c>
      <c r="H6" s="430" t="s">
        <v>182</v>
      </c>
    </row>
    <row r="7" spans="1:9" x14ac:dyDescent="0.35">
      <c r="A7" s="242">
        <f>'Other Direct Costs'!B94</f>
        <v>0</v>
      </c>
      <c r="B7" s="354"/>
      <c r="C7" s="354"/>
      <c r="D7" s="354"/>
      <c r="E7" s="354"/>
      <c r="F7" s="354"/>
      <c r="G7" s="46">
        <f>SUM(B7:F7)</f>
        <v>0</v>
      </c>
      <c r="H7" s="430"/>
    </row>
    <row r="8" spans="1:9" x14ac:dyDescent="0.35">
      <c r="A8" s="242">
        <f>'Other Direct Costs'!B96</f>
        <v>0</v>
      </c>
      <c r="B8" s="354"/>
      <c r="C8" s="354"/>
      <c r="D8" s="354"/>
      <c r="E8" s="354"/>
      <c r="F8" s="354"/>
      <c r="G8" s="46">
        <f>SUM(B8:F8)</f>
        <v>0</v>
      </c>
      <c r="H8" s="430"/>
    </row>
    <row r="9" spans="1:9" x14ac:dyDescent="0.35">
      <c r="A9" s="242">
        <f>'Other Direct Costs'!B98</f>
        <v>0</v>
      </c>
      <c r="B9" s="354"/>
      <c r="C9" s="354"/>
      <c r="D9" s="354"/>
      <c r="E9" s="354"/>
      <c r="F9" s="354"/>
      <c r="G9" s="46">
        <f>SUM(B9:F9)</f>
        <v>0</v>
      </c>
      <c r="H9" s="430"/>
    </row>
    <row r="10" spans="1:9" x14ac:dyDescent="0.35">
      <c r="A10" s="242">
        <f>'Other Direct Costs'!B100</f>
        <v>0</v>
      </c>
      <c r="B10" s="359"/>
      <c r="C10" s="359"/>
      <c r="D10" s="359"/>
      <c r="E10" s="359"/>
      <c r="F10" s="359"/>
      <c r="G10" s="50">
        <f>SUM(B10:F10)</f>
        <v>0</v>
      </c>
      <c r="H10" s="430"/>
    </row>
    <row r="11" spans="1:9" ht="15" thickBot="1" x14ac:dyDescent="0.4">
      <c r="A11" s="233" t="s">
        <v>183</v>
      </c>
      <c r="B11" s="357">
        <f>SUM(B6:B10)</f>
        <v>0</v>
      </c>
      <c r="C11" s="357">
        <f t="shared" ref="C11:G11" si="0">SUM(C6:C10)</f>
        <v>0</v>
      </c>
      <c r="D11" s="357">
        <f t="shared" si="0"/>
        <v>0</v>
      </c>
      <c r="E11" s="357">
        <f t="shared" si="0"/>
        <v>0</v>
      </c>
      <c r="F11" s="357">
        <f t="shared" si="0"/>
        <v>0</v>
      </c>
      <c r="G11" s="358">
        <f t="shared" si="0"/>
        <v>0</v>
      </c>
    </row>
  </sheetData>
  <mergeCells count="2">
    <mergeCell ref="A1:G1"/>
    <mergeCell ref="H6:H10"/>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529F-E604-45AB-96CD-FA96BA3647F8}">
  <sheetPr>
    <pageSetUpPr fitToPage="1"/>
  </sheetPr>
  <dimension ref="A1:G43"/>
  <sheetViews>
    <sheetView workbookViewId="0">
      <selection activeCell="A3" sqref="A3:G3"/>
    </sheetView>
  </sheetViews>
  <sheetFormatPr defaultRowHeight="14.5" x14ac:dyDescent="0.35"/>
  <cols>
    <col min="1" max="1" width="26.36328125" customWidth="1"/>
    <col min="2" max="2" width="13.7265625" customWidth="1"/>
    <col min="3" max="4" width="11.6328125" customWidth="1"/>
    <col min="5" max="5" width="11.7265625" customWidth="1"/>
    <col min="6" max="6" width="11" customWidth="1"/>
    <col min="7" max="7" width="9.7265625" customWidth="1"/>
  </cols>
  <sheetData>
    <row r="1" spans="1:7" ht="18.5" x14ac:dyDescent="0.45">
      <c r="A1" s="432" t="s">
        <v>73</v>
      </c>
      <c r="B1" s="432"/>
      <c r="C1" s="432"/>
      <c r="D1" s="432"/>
      <c r="E1" s="432"/>
      <c r="F1" s="432"/>
      <c r="G1" s="432"/>
    </row>
    <row r="2" spans="1:7" ht="18.5" x14ac:dyDescent="0.45">
      <c r="A2" s="152" t="s">
        <v>185</v>
      </c>
      <c r="B2" s="150"/>
      <c r="C2" s="150"/>
      <c r="D2" s="150"/>
      <c r="E2" s="150"/>
      <c r="F2" s="150"/>
      <c r="G2" s="150"/>
    </row>
    <row r="3" spans="1:7" s="248" customFormat="1" ht="15.5" x14ac:dyDescent="0.35">
      <c r="A3" s="450" t="s">
        <v>186</v>
      </c>
      <c r="B3" s="450"/>
      <c r="C3" s="450"/>
      <c r="D3" s="450"/>
      <c r="E3" s="450"/>
      <c r="F3" s="450"/>
      <c r="G3" s="450"/>
    </row>
    <row r="4" spans="1:7" s="248" customFormat="1" ht="15.5" x14ac:dyDescent="0.35">
      <c r="A4" s="450" t="s">
        <v>234</v>
      </c>
      <c r="B4" s="450"/>
      <c r="C4" s="450"/>
      <c r="D4" s="450"/>
      <c r="E4" s="450"/>
      <c r="F4" s="450"/>
      <c r="G4" s="450"/>
    </row>
    <row r="5" spans="1:7" s="248" customFormat="1" ht="15" thickBot="1" x14ac:dyDescent="0.4">
      <c r="A5" s="263"/>
      <c r="B5" s="263"/>
      <c r="C5" s="263"/>
      <c r="D5" s="263"/>
      <c r="E5" s="263"/>
      <c r="F5" s="263"/>
      <c r="G5" s="263"/>
    </row>
    <row r="6" spans="1:7" ht="16" customHeight="1" x14ac:dyDescent="0.35">
      <c r="A6" s="254" t="s">
        <v>55</v>
      </c>
      <c r="B6" s="261"/>
      <c r="C6" s="261"/>
      <c r="D6" s="261"/>
      <c r="E6" s="261"/>
      <c r="F6" s="261"/>
      <c r="G6" s="262"/>
    </row>
    <row r="7" spans="1:7" x14ac:dyDescent="0.35">
      <c r="A7" s="258" t="s">
        <v>184</v>
      </c>
      <c r="B7" s="251"/>
      <c r="C7" s="219" t="s">
        <v>0</v>
      </c>
      <c r="D7" s="219" t="s">
        <v>1</v>
      </c>
      <c r="E7" s="219" t="s">
        <v>2</v>
      </c>
      <c r="F7" s="219" t="s">
        <v>3</v>
      </c>
      <c r="G7" s="223" t="s">
        <v>4</v>
      </c>
    </row>
    <row r="8" spans="1:7" x14ac:dyDescent="0.35">
      <c r="A8" s="48"/>
      <c r="B8" s="250" t="s">
        <v>130</v>
      </c>
      <c r="C8" s="252"/>
      <c r="D8" s="252"/>
      <c r="E8" s="252"/>
      <c r="F8" s="252"/>
      <c r="G8" s="259"/>
    </row>
    <row r="9" spans="1:7" ht="15" thickBot="1" x14ac:dyDescent="0.4">
      <c r="A9" s="233"/>
      <c r="B9" s="260" t="s">
        <v>183</v>
      </c>
      <c r="C9" s="226">
        <f>$B$7*C8</f>
        <v>0</v>
      </c>
      <c r="D9" s="226">
        <f t="shared" ref="D9:G9" si="0">$B$7*D8</f>
        <v>0</v>
      </c>
      <c r="E9" s="226">
        <f t="shared" si="0"/>
        <v>0</v>
      </c>
      <c r="F9" s="226">
        <f t="shared" si="0"/>
        <v>0</v>
      </c>
      <c r="G9" s="227">
        <f t="shared" si="0"/>
        <v>0</v>
      </c>
    </row>
    <row r="10" spans="1:7" ht="15" thickBot="1" x14ac:dyDescent="0.4">
      <c r="A10" s="249"/>
      <c r="B10" s="249"/>
      <c r="C10" s="4"/>
      <c r="D10" s="4"/>
      <c r="E10" s="4"/>
      <c r="F10" s="4"/>
      <c r="G10" s="4"/>
    </row>
    <row r="11" spans="1:7" x14ac:dyDescent="0.35">
      <c r="A11" s="254" t="s">
        <v>56</v>
      </c>
      <c r="B11" s="255"/>
      <c r="C11" s="256"/>
      <c r="D11" s="256"/>
      <c r="E11" s="256"/>
      <c r="F11" s="256"/>
      <c r="G11" s="257"/>
    </row>
    <row r="12" spans="1:7" x14ac:dyDescent="0.35">
      <c r="A12" s="258" t="s">
        <v>184</v>
      </c>
      <c r="B12" s="251"/>
      <c r="C12" s="219" t="s">
        <v>0</v>
      </c>
      <c r="D12" s="219" t="s">
        <v>1</v>
      </c>
      <c r="E12" s="219" t="s">
        <v>2</v>
      </c>
      <c r="F12" s="219" t="s">
        <v>3</v>
      </c>
      <c r="G12" s="223" t="s">
        <v>4</v>
      </c>
    </row>
    <row r="13" spans="1:7" x14ac:dyDescent="0.35">
      <c r="A13" s="48"/>
      <c r="B13" s="250" t="s">
        <v>130</v>
      </c>
      <c r="C13" s="252"/>
      <c r="D13" s="252"/>
      <c r="E13" s="252"/>
      <c r="F13" s="252"/>
      <c r="G13" s="259"/>
    </row>
    <row r="14" spans="1:7" ht="15" thickBot="1" x14ac:dyDescent="0.4">
      <c r="A14" s="233"/>
      <c r="B14" s="260" t="s">
        <v>183</v>
      </c>
      <c r="C14" s="226">
        <f>$B$12*C13</f>
        <v>0</v>
      </c>
      <c r="D14" s="226">
        <f t="shared" ref="D14:G14" si="1">$B$12*D13</f>
        <v>0</v>
      </c>
      <c r="E14" s="226">
        <f t="shared" si="1"/>
        <v>0</v>
      </c>
      <c r="F14" s="226">
        <f t="shared" si="1"/>
        <v>0</v>
      </c>
      <c r="G14" s="227">
        <f t="shared" si="1"/>
        <v>0</v>
      </c>
    </row>
    <row r="15" spans="1:7" ht="15" thickBot="1" x14ac:dyDescent="0.4">
      <c r="A15" s="249"/>
      <c r="B15" s="249"/>
      <c r="C15" s="4"/>
      <c r="D15" s="4"/>
      <c r="E15" s="4"/>
      <c r="F15" s="4"/>
      <c r="G15" s="4"/>
    </row>
    <row r="16" spans="1:7" x14ac:dyDescent="0.35">
      <c r="A16" s="254" t="s">
        <v>57</v>
      </c>
      <c r="B16" s="255"/>
      <c r="C16" s="256"/>
      <c r="D16" s="256"/>
      <c r="E16" s="256"/>
      <c r="F16" s="256"/>
      <c r="G16" s="257"/>
    </row>
    <row r="17" spans="1:7" x14ac:dyDescent="0.35">
      <c r="A17" s="258" t="s">
        <v>184</v>
      </c>
      <c r="B17" s="251"/>
      <c r="C17" s="219" t="s">
        <v>0</v>
      </c>
      <c r="D17" s="219" t="s">
        <v>1</v>
      </c>
      <c r="E17" s="219" t="s">
        <v>2</v>
      </c>
      <c r="F17" s="219" t="s">
        <v>3</v>
      </c>
      <c r="G17" s="223" t="s">
        <v>4</v>
      </c>
    </row>
    <row r="18" spans="1:7" x14ac:dyDescent="0.35">
      <c r="A18" s="48"/>
      <c r="B18" s="250" t="s">
        <v>130</v>
      </c>
      <c r="C18" s="252"/>
      <c r="D18" s="252"/>
      <c r="E18" s="252"/>
      <c r="F18" s="252"/>
      <c r="G18" s="259"/>
    </row>
    <row r="19" spans="1:7" ht="15" thickBot="1" x14ac:dyDescent="0.4">
      <c r="A19" s="233"/>
      <c r="B19" s="260" t="s">
        <v>183</v>
      </c>
      <c r="C19" s="226">
        <f>$B$17*C18</f>
        <v>0</v>
      </c>
      <c r="D19" s="226">
        <f t="shared" ref="D19:G19" si="2">$B$17*D18</f>
        <v>0</v>
      </c>
      <c r="E19" s="226">
        <f t="shared" si="2"/>
        <v>0</v>
      </c>
      <c r="F19" s="226">
        <f t="shared" si="2"/>
        <v>0</v>
      </c>
      <c r="G19" s="227">
        <f t="shared" si="2"/>
        <v>0</v>
      </c>
    </row>
    <row r="20" spans="1:7" ht="15" thickBot="1" x14ac:dyDescent="0.4">
      <c r="A20" s="249"/>
      <c r="B20" s="249"/>
      <c r="C20" s="4"/>
      <c r="D20" s="4"/>
      <c r="E20" s="4"/>
      <c r="F20" s="4"/>
      <c r="G20" s="4"/>
    </row>
    <row r="21" spans="1:7" x14ac:dyDescent="0.35">
      <c r="A21" s="254" t="s">
        <v>58</v>
      </c>
      <c r="B21" s="255"/>
      <c r="C21" s="256"/>
      <c r="D21" s="256"/>
      <c r="E21" s="256"/>
      <c r="F21" s="256"/>
      <c r="G21" s="257"/>
    </row>
    <row r="22" spans="1:7" x14ac:dyDescent="0.35">
      <c r="A22" s="258" t="s">
        <v>184</v>
      </c>
      <c r="B22" s="251"/>
      <c r="C22" s="219" t="s">
        <v>0</v>
      </c>
      <c r="D22" s="219" t="s">
        <v>1</v>
      </c>
      <c r="E22" s="219" t="s">
        <v>2</v>
      </c>
      <c r="F22" s="219" t="s">
        <v>3</v>
      </c>
      <c r="G22" s="223" t="s">
        <v>4</v>
      </c>
    </row>
    <row r="23" spans="1:7" x14ac:dyDescent="0.35">
      <c r="A23" s="48"/>
      <c r="B23" s="250" t="s">
        <v>130</v>
      </c>
      <c r="C23" s="252"/>
      <c r="D23" s="252"/>
      <c r="E23" s="252"/>
      <c r="F23" s="252"/>
      <c r="G23" s="259"/>
    </row>
    <row r="24" spans="1:7" ht="15" thickBot="1" x14ac:dyDescent="0.4">
      <c r="A24" s="233"/>
      <c r="B24" s="260" t="s">
        <v>183</v>
      </c>
      <c r="C24" s="226">
        <f>$B$22*C23</f>
        <v>0</v>
      </c>
      <c r="D24" s="226">
        <f t="shared" ref="D24:G24" si="3">$B$22*D23</f>
        <v>0</v>
      </c>
      <c r="E24" s="226">
        <f t="shared" si="3"/>
        <v>0</v>
      </c>
      <c r="F24" s="226">
        <f t="shared" si="3"/>
        <v>0</v>
      </c>
      <c r="G24" s="227">
        <f t="shared" si="3"/>
        <v>0</v>
      </c>
    </row>
    <row r="25" spans="1:7" x14ac:dyDescent="0.35">
      <c r="A25" s="249"/>
      <c r="B25" s="249"/>
      <c r="C25" s="4"/>
      <c r="D25" s="4"/>
      <c r="E25" s="4"/>
      <c r="F25" s="4"/>
      <c r="G25" s="4"/>
    </row>
    <row r="26" spans="1:7" x14ac:dyDescent="0.35">
      <c r="A26" s="249"/>
      <c r="B26" s="249"/>
      <c r="C26" s="4"/>
      <c r="D26" s="4"/>
      <c r="E26" s="4"/>
      <c r="F26" s="4"/>
      <c r="G26" s="4"/>
    </row>
    <row r="27" spans="1:7" x14ac:dyDescent="0.35">
      <c r="A27" s="4"/>
      <c r="B27" s="4"/>
      <c r="C27" s="4"/>
      <c r="D27" s="4"/>
      <c r="E27" s="4"/>
      <c r="F27" s="4"/>
      <c r="G27" s="4"/>
    </row>
    <row r="28" spans="1:7" x14ac:dyDescent="0.35">
      <c r="A28" s="4"/>
      <c r="B28" s="4"/>
      <c r="C28" s="4"/>
      <c r="D28" s="4"/>
      <c r="E28" s="4"/>
      <c r="F28" s="4"/>
      <c r="G28" s="4"/>
    </row>
    <row r="29" spans="1:7" x14ac:dyDescent="0.35">
      <c r="A29" s="4"/>
      <c r="B29" s="4"/>
      <c r="C29" s="4"/>
      <c r="D29" s="4"/>
      <c r="E29" s="4"/>
      <c r="F29" s="4"/>
      <c r="G29" s="4"/>
    </row>
    <row r="30" spans="1:7" x14ac:dyDescent="0.35">
      <c r="A30" s="4"/>
      <c r="B30" s="4"/>
      <c r="C30" s="4"/>
      <c r="D30" s="4"/>
      <c r="E30" s="4"/>
      <c r="F30" s="4"/>
      <c r="G30" s="4"/>
    </row>
    <row r="31" spans="1:7" x14ac:dyDescent="0.35">
      <c r="A31" s="4"/>
      <c r="B31" s="4"/>
      <c r="C31" s="4"/>
      <c r="D31" s="4"/>
      <c r="E31" s="4"/>
      <c r="F31" s="4"/>
      <c r="G31" s="4"/>
    </row>
    <row r="32" spans="1:7" x14ac:dyDescent="0.35">
      <c r="A32" s="4"/>
      <c r="B32" s="4"/>
      <c r="C32" s="4"/>
      <c r="D32" s="4"/>
      <c r="E32" s="4"/>
      <c r="F32" s="4"/>
      <c r="G32" s="4"/>
    </row>
    <row r="33" spans="1:7" x14ac:dyDescent="0.35">
      <c r="A33" s="4"/>
      <c r="B33" s="4"/>
      <c r="C33" s="4"/>
      <c r="D33" s="4"/>
      <c r="E33" s="4"/>
      <c r="F33" s="4"/>
      <c r="G33" s="4"/>
    </row>
    <row r="34" spans="1:7" x14ac:dyDescent="0.35">
      <c r="A34" s="4"/>
      <c r="B34" s="4"/>
      <c r="C34" s="4"/>
      <c r="D34" s="4"/>
      <c r="E34" s="4"/>
      <c r="F34" s="4"/>
      <c r="G34" s="4"/>
    </row>
    <row r="35" spans="1:7" x14ac:dyDescent="0.35">
      <c r="A35" s="4"/>
      <c r="B35" s="4"/>
      <c r="C35" s="4"/>
      <c r="D35" s="4"/>
      <c r="E35" s="4"/>
      <c r="F35" s="4"/>
      <c r="G35" s="4"/>
    </row>
    <row r="36" spans="1:7" x14ac:dyDescent="0.35">
      <c r="A36" s="4"/>
      <c r="B36" s="4"/>
      <c r="C36" s="4"/>
      <c r="D36" s="4"/>
      <c r="E36" s="4"/>
      <c r="F36" s="4"/>
      <c r="G36" s="4"/>
    </row>
    <row r="37" spans="1:7" x14ac:dyDescent="0.35">
      <c r="A37" s="4"/>
      <c r="B37" s="4"/>
      <c r="C37" s="4"/>
      <c r="D37" s="4"/>
      <c r="E37" s="4"/>
      <c r="F37" s="4"/>
      <c r="G37" s="4"/>
    </row>
    <row r="38" spans="1:7" x14ac:dyDescent="0.35">
      <c r="A38" s="1"/>
      <c r="B38" s="1"/>
      <c r="C38" s="4"/>
      <c r="D38" s="4"/>
      <c r="E38" s="4"/>
      <c r="F38" s="4"/>
      <c r="G38" s="4"/>
    </row>
    <row r="39" spans="1:7" x14ac:dyDescent="0.35">
      <c r="A39" s="1"/>
      <c r="B39" s="1"/>
      <c r="C39" s="4"/>
      <c r="D39" s="4"/>
      <c r="E39" s="4"/>
      <c r="F39" s="4"/>
      <c r="G39" s="4"/>
    </row>
    <row r="40" spans="1:7" x14ac:dyDescent="0.35">
      <c r="A40" s="1"/>
      <c r="B40" s="1"/>
      <c r="C40" s="4"/>
      <c r="D40" s="4"/>
      <c r="E40" s="4"/>
      <c r="F40" s="4"/>
      <c r="G40" s="4"/>
    </row>
    <row r="41" spans="1:7" x14ac:dyDescent="0.35">
      <c r="A41" s="1"/>
      <c r="B41" s="1"/>
      <c r="C41" s="4"/>
      <c r="D41" s="4"/>
      <c r="E41" s="4"/>
      <c r="F41" s="4"/>
      <c r="G41" s="4"/>
    </row>
    <row r="42" spans="1:7" x14ac:dyDescent="0.35">
      <c r="A42" s="1"/>
      <c r="B42" s="1"/>
      <c r="C42" s="4"/>
      <c r="D42" s="4"/>
      <c r="E42" s="4"/>
      <c r="F42" s="4"/>
      <c r="G42" s="4"/>
    </row>
    <row r="43" spans="1:7" x14ac:dyDescent="0.35">
      <c r="A43" s="1"/>
      <c r="B43" s="1"/>
      <c r="C43" s="4"/>
      <c r="D43" s="4"/>
      <c r="E43" s="4"/>
      <c r="F43" s="4"/>
      <c r="G43" s="4"/>
    </row>
  </sheetData>
  <mergeCells count="3">
    <mergeCell ref="A1:G1"/>
    <mergeCell ref="A3:G3"/>
    <mergeCell ref="A4:G4"/>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AC70B-5058-4F2A-AE5F-E1E11DDB7A6D}">
  <sheetPr>
    <pageSetUpPr fitToPage="1"/>
  </sheetPr>
  <dimension ref="A1:X68"/>
  <sheetViews>
    <sheetView workbookViewId="0">
      <selection activeCell="C15" sqref="C15"/>
    </sheetView>
  </sheetViews>
  <sheetFormatPr defaultRowHeight="12.5" x14ac:dyDescent="0.25"/>
  <cols>
    <col min="1" max="1" width="46.08984375" style="77" customWidth="1"/>
    <col min="2" max="2" width="12" style="77" customWidth="1"/>
    <col min="3" max="3" width="13.54296875" style="77" customWidth="1"/>
    <col min="4" max="4" width="10.26953125" style="77" customWidth="1"/>
    <col min="5" max="5" width="11.81640625" style="77" customWidth="1"/>
    <col min="6" max="6" width="10.08984375" style="77" customWidth="1"/>
    <col min="7" max="7" width="12.54296875" style="77" customWidth="1"/>
    <col min="8" max="8" width="9.7265625" style="77" customWidth="1"/>
    <col min="9" max="9" width="13" style="77" customWidth="1"/>
    <col min="10" max="10" width="10" style="77" customWidth="1"/>
    <col min="11" max="11" width="12.7265625" style="77" customWidth="1"/>
    <col min="12" max="12" width="4.36328125" style="77" customWidth="1"/>
    <col min="13" max="13" width="31.08984375" style="77" customWidth="1"/>
    <col min="14" max="14" width="9.36328125" style="77" customWidth="1"/>
    <col min="15" max="15" width="9.08984375" style="77" customWidth="1"/>
    <col min="16" max="16" width="8.90625" style="77" customWidth="1"/>
    <col min="17" max="17" width="8.54296875" style="77" customWidth="1"/>
    <col min="18" max="18" width="8.81640625" style="77" customWidth="1"/>
    <col min="19" max="19" width="1.6328125" style="77" customWidth="1"/>
    <col min="20" max="20" width="8.54296875" style="77" customWidth="1"/>
    <col min="21" max="21" width="6.90625" style="77" customWidth="1"/>
    <col min="22" max="22" width="7.453125" style="77" customWidth="1"/>
    <col min="23" max="23" width="6.6328125" style="77" customWidth="1"/>
    <col min="24" max="24" width="6.81640625" style="77" customWidth="1"/>
    <col min="25" max="16384" width="8.7265625" style="77"/>
  </cols>
  <sheetData>
    <row r="1" spans="1:24" ht="15.5" x14ac:dyDescent="0.35">
      <c r="A1" s="459" t="s">
        <v>187</v>
      </c>
      <c r="B1" s="459"/>
      <c r="C1" s="459"/>
      <c r="D1" s="459"/>
      <c r="E1" s="459"/>
      <c r="F1" s="459"/>
      <c r="G1" s="459"/>
      <c r="H1" s="459"/>
      <c r="I1" s="459"/>
      <c r="J1" s="459"/>
      <c r="K1" s="459"/>
      <c r="M1" s="458" t="s">
        <v>202</v>
      </c>
      <c r="N1" s="458"/>
      <c r="O1" s="458"/>
      <c r="P1" s="458"/>
      <c r="Q1" s="458"/>
      <c r="R1" s="458"/>
      <c r="S1" s="458"/>
      <c r="T1" s="458"/>
      <c r="U1" s="458"/>
      <c r="V1" s="458"/>
      <c r="W1" s="458"/>
      <c r="X1" s="458"/>
    </row>
    <row r="2" spans="1:24" ht="13.5" thickBot="1" x14ac:dyDescent="0.35">
      <c r="A2" s="458"/>
      <c r="B2" s="458"/>
      <c r="C2" s="458"/>
      <c r="D2" s="458"/>
      <c r="E2" s="458"/>
      <c r="F2" s="458"/>
      <c r="G2" s="458"/>
      <c r="H2" s="458"/>
      <c r="I2" s="458"/>
      <c r="J2" s="458"/>
      <c r="K2" s="458"/>
    </row>
    <row r="3" spans="1:24" s="276" customFormat="1" ht="12.5" customHeight="1" x14ac:dyDescent="0.3">
      <c r="A3" s="278" t="s">
        <v>189</v>
      </c>
      <c r="B3" s="454" t="str">
        <f>'Full Budget'!B114</f>
        <v>-</v>
      </c>
      <c r="C3" s="454"/>
      <c r="D3" s="455"/>
      <c r="E3" s="274"/>
      <c r="F3" s="274"/>
      <c r="G3" s="264"/>
      <c r="H3" s="274"/>
      <c r="I3" s="274"/>
      <c r="J3" s="274"/>
      <c r="K3" s="275"/>
      <c r="M3" s="283"/>
      <c r="N3" s="456" t="s">
        <v>224</v>
      </c>
      <c r="O3" s="456"/>
      <c r="P3" s="456"/>
      <c r="Q3" s="456"/>
      <c r="R3" s="456"/>
      <c r="S3" s="279"/>
      <c r="T3" s="456" t="s">
        <v>188</v>
      </c>
      <c r="U3" s="456"/>
      <c r="V3" s="456"/>
      <c r="W3" s="456"/>
      <c r="X3" s="457"/>
    </row>
    <row r="4" spans="1:24" s="276" customFormat="1" ht="15" customHeight="1" x14ac:dyDescent="0.25">
      <c r="A4" s="352" t="s">
        <v>225</v>
      </c>
      <c r="B4" s="271"/>
      <c r="C4" s="266"/>
      <c r="E4" s="272"/>
      <c r="F4" s="107"/>
      <c r="G4" s="273"/>
      <c r="K4" s="277"/>
      <c r="M4" s="386"/>
      <c r="N4" s="387" t="s">
        <v>0</v>
      </c>
      <c r="O4" s="387" t="s">
        <v>1</v>
      </c>
      <c r="P4" s="387" t="s">
        <v>2</v>
      </c>
      <c r="Q4" s="387" t="s">
        <v>3</v>
      </c>
      <c r="R4" s="387" t="s">
        <v>4</v>
      </c>
      <c r="S4" s="282"/>
      <c r="T4" s="387" t="s">
        <v>0</v>
      </c>
      <c r="U4" s="387" t="s">
        <v>1</v>
      </c>
      <c r="V4" s="387" t="s">
        <v>2</v>
      </c>
      <c r="W4" s="387" t="s">
        <v>3</v>
      </c>
      <c r="X4" s="394" t="s">
        <v>4</v>
      </c>
    </row>
    <row r="5" spans="1:24" s="276" customFormat="1" ht="13" customHeight="1" x14ac:dyDescent="0.25">
      <c r="A5" s="195" t="s">
        <v>223</v>
      </c>
      <c r="B5" s="285"/>
      <c r="C5" s="266"/>
      <c r="E5" s="265"/>
      <c r="F5" s="107"/>
      <c r="G5" s="107"/>
      <c r="K5" s="277"/>
      <c r="M5" s="388" t="s">
        <v>203</v>
      </c>
      <c r="N5" s="389">
        <f>Rates!$C$32</f>
        <v>5408</v>
      </c>
      <c r="O5" s="389">
        <f>N5+(N5*$B$5)</f>
        <v>5408</v>
      </c>
      <c r="P5" s="389">
        <f>O5+(O5*$B$5)</f>
        <v>5408</v>
      </c>
      <c r="Q5" s="389">
        <f>P5+(P5*$B$5)</f>
        <v>5408</v>
      </c>
      <c r="R5" s="389">
        <f>Q5+(Q5*$B$5)</f>
        <v>5408</v>
      </c>
      <c r="S5" s="281"/>
      <c r="T5" s="389">
        <f>Rates!$E$32</f>
        <v>6124</v>
      </c>
      <c r="U5" s="389">
        <f>T5+(T5*$B$5)</f>
        <v>6124</v>
      </c>
      <c r="V5" s="389">
        <f t="shared" ref="V5:X5" si="0">U5+(U5*$B$5)</f>
        <v>6124</v>
      </c>
      <c r="W5" s="389">
        <f t="shared" si="0"/>
        <v>6124</v>
      </c>
      <c r="X5" s="395">
        <f t="shared" si="0"/>
        <v>6124</v>
      </c>
    </row>
    <row r="6" spans="1:24" ht="12" customHeight="1" x14ac:dyDescent="0.25">
      <c r="A6" s="212"/>
      <c r="B6" s="452" t="s">
        <v>0</v>
      </c>
      <c r="C6" s="452"/>
      <c r="D6" s="452" t="s">
        <v>1</v>
      </c>
      <c r="E6" s="452"/>
      <c r="F6" s="452" t="s">
        <v>2</v>
      </c>
      <c r="G6" s="452"/>
      <c r="H6" s="452" t="s">
        <v>3</v>
      </c>
      <c r="I6" s="452"/>
      <c r="J6" s="452" t="s">
        <v>4</v>
      </c>
      <c r="K6" s="453"/>
      <c r="M6" s="390" t="s">
        <v>193</v>
      </c>
      <c r="N6" s="389">
        <f>Rates!$C$33</f>
        <v>601</v>
      </c>
      <c r="O6" s="389">
        <f t="shared" ref="O6:R6" si="1">N6+(N6*$B$5)</f>
        <v>601</v>
      </c>
      <c r="P6" s="389">
        <f t="shared" si="1"/>
        <v>601</v>
      </c>
      <c r="Q6" s="389">
        <f t="shared" si="1"/>
        <v>601</v>
      </c>
      <c r="R6" s="389">
        <f t="shared" si="1"/>
        <v>601</v>
      </c>
      <c r="S6" s="281"/>
      <c r="T6" s="389">
        <f>Rates!$E$33</f>
        <v>681</v>
      </c>
      <c r="U6" s="389">
        <f t="shared" ref="U6:X6" si="2">T6+(T6*$B$5)</f>
        <v>681</v>
      </c>
      <c r="V6" s="389">
        <f t="shared" si="2"/>
        <v>681</v>
      </c>
      <c r="W6" s="389">
        <f t="shared" si="2"/>
        <v>681</v>
      </c>
      <c r="X6" s="395">
        <f t="shared" si="2"/>
        <v>681</v>
      </c>
    </row>
    <row r="7" spans="1:24" ht="20.5" customHeight="1" x14ac:dyDescent="0.25">
      <c r="A7" s="138" t="s">
        <v>190</v>
      </c>
      <c r="B7" s="286"/>
      <c r="C7" s="287">
        <f>IF($B$4="Yes", T5*B7, N5*B7)</f>
        <v>0</v>
      </c>
      <c r="D7" s="286"/>
      <c r="E7" s="287">
        <f>IF($B$4="Yes", U5*D7, O5*D7)</f>
        <v>0</v>
      </c>
      <c r="F7" s="286"/>
      <c r="G7" s="287">
        <f>IF($B$4="Yes",V5*F7, P5*F7)</f>
        <v>0</v>
      </c>
      <c r="H7" s="286"/>
      <c r="I7" s="287">
        <f>IF($B$4="Yes",W5*H7, Q5*H7)</f>
        <v>0</v>
      </c>
      <c r="J7" s="286"/>
      <c r="K7" s="291">
        <f>IF($B$4="Yes", X5*J7, R5*J7)</f>
        <v>0</v>
      </c>
      <c r="M7" s="391" t="s">
        <v>194</v>
      </c>
      <c r="N7" s="389">
        <f>Rates!$C$34</f>
        <v>402</v>
      </c>
      <c r="O7" s="389">
        <f t="shared" ref="O7:R7" si="3">N7+(N7*$B$5)</f>
        <v>402</v>
      </c>
      <c r="P7" s="389">
        <f t="shared" si="3"/>
        <v>402</v>
      </c>
      <c r="Q7" s="389">
        <f t="shared" si="3"/>
        <v>402</v>
      </c>
      <c r="R7" s="389">
        <f t="shared" si="3"/>
        <v>402</v>
      </c>
      <c r="S7" s="281"/>
      <c r="T7" s="389">
        <f>Rates!$E$34</f>
        <v>402</v>
      </c>
      <c r="U7" s="389">
        <f t="shared" ref="U7:X7" si="4">T7+(T7*$B$5)</f>
        <v>402</v>
      </c>
      <c r="V7" s="389">
        <f t="shared" si="4"/>
        <v>402</v>
      </c>
      <c r="W7" s="389">
        <f t="shared" si="4"/>
        <v>402</v>
      </c>
      <c r="X7" s="395">
        <f t="shared" si="4"/>
        <v>402</v>
      </c>
    </row>
    <row r="8" spans="1:24" ht="20" customHeight="1" x14ac:dyDescent="0.25">
      <c r="A8" s="138" t="s">
        <v>59</v>
      </c>
      <c r="B8" s="65">
        <f>B7</f>
        <v>0</v>
      </c>
      <c r="C8" s="64">
        <f>B8*N13</f>
        <v>0</v>
      </c>
      <c r="D8" s="65">
        <f>D7</f>
        <v>0</v>
      </c>
      <c r="E8" s="64">
        <f>D8*O13</f>
        <v>0</v>
      </c>
      <c r="F8" s="65">
        <f>F7</f>
        <v>0</v>
      </c>
      <c r="G8" s="64">
        <f>F8*P13</f>
        <v>0</v>
      </c>
      <c r="H8" s="65">
        <f>H7</f>
        <v>0</v>
      </c>
      <c r="I8" s="64">
        <f>H8*Q13</f>
        <v>0</v>
      </c>
      <c r="J8" s="65">
        <f>J7</f>
        <v>0</v>
      </c>
      <c r="K8" s="46">
        <f>J8*R13</f>
        <v>0</v>
      </c>
      <c r="M8" s="391" t="s">
        <v>195</v>
      </c>
      <c r="N8" s="389">
        <f>Rates!$C$35</f>
        <v>35</v>
      </c>
      <c r="O8" s="389">
        <f t="shared" ref="O8:R8" si="5">N8+(N8*$B$5)</f>
        <v>35</v>
      </c>
      <c r="P8" s="389">
        <f t="shared" si="5"/>
        <v>35</v>
      </c>
      <c r="Q8" s="389">
        <f t="shared" si="5"/>
        <v>35</v>
      </c>
      <c r="R8" s="389">
        <f t="shared" si="5"/>
        <v>35</v>
      </c>
      <c r="S8" s="281"/>
      <c r="T8" s="389">
        <f>Rates!$E$35</f>
        <v>35</v>
      </c>
      <c r="U8" s="389">
        <f t="shared" ref="U8:X8" si="6">T8+(T8*$B$5)</f>
        <v>35</v>
      </c>
      <c r="V8" s="389">
        <f t="shared" si="6"/>
        <v>35</v>
      </c>
      <c r="W8" s="389">
        <f t="shared" si="6"/>
        <v>35</v>
      </c>
      <c r="X8" s="395">
        <f t="shared" si="6"/>
        <v>35</v>
      </c>
    </row>
    <row r="9" spans="1:24" ht="18.5" customHeight="1" x14ac:dyDescent="0.25">
      <c r="A9" s="267" t="s">
        <v>192</v>
      </c>
      <c r="B9" s="63"/>
      <c r="C9" s="64">
        <f>IF($B$4="Yes", T6*B9,N6*B9)</f>
        <v>0</v>
      </c>
      <c r="D9" s="63"/>
      <c r="E9" s="64">
        <f>IF($B$4="Yes",U6*D9,O6*D9)</f>
        <v>0</v>
      </c>
      <c r="F9" s="63"/>
      <c r="G9" s="64">
        <f>IF($B$4="Yes",  V6*F9,P6* F9)</f>
        <v>0</v>
      </c>
      <c r="H9" s="63"/>
      <c r="I9" s="64">
        <f>IF($B$4="Yes", W6*H9,Q6*H9)</f>
        <v>0</v>
      </c>
      <c r="J9" s="63"/>
      <c r="K9" s="46">
        <f>IF($B$4="Yes",X6*J9, R6*J9)</f>
        <v>0</v>
      </c>
      <c r="M9" s="391" t="s">
        <v>196</v>
      </c>
      <c r="N9" s="389">
        <f>Rates!$C$36</f>
        <v>263</v>
      </c>
      <c r="O9" s="389">
        <f t="shared" ref="O9:R9" si="7">N9+(N9*$B$5)</f>
        <v>263</v>
      </c>
      <c r="P9" s="389">
        <f t="shared" si="7"/>
        <v>263</v>
      </c>
      <c r="Q9" s="389">
        <f t="shared" si="7"/>
        <v>263</v>
      </c>
      <c r="R9" s="389">
        <f t="shared" si="7"/>
        <v>263</v>
      </c>
      <c r="S9" s="281"/>
      <c r="T9" s="389">
        <f>Rates!$E$36</f>
        <v>263</v>
      </c>
      <c r="U9" s="389">
        <f t="shared" ref="U9:X9" si="8">T9+(T9*$B$5)</f>
        <v>263</v>
      </c>
      <c r="V9" s="389">
        <f t="shared" si="8"/>
        <v>263</v>
      </c>
      <c r="W9" s="389">
        <f t="shared" si="8"/>
        <v>263</v>
      </c>
      <c r="X9" s="395">
        <f t="shared" si="8"/>
        <v>263</v>
      </c>
    </row>
    <row r="10" spans="1:24" ht="22" customHeight="1" x14ac:dyDescent="0.25">
      <c r="A10" s="269" t="s">
        <v>191</v>
      </c>
      <c r="B10" s="66"/>
      <c r="C10" s="67">
        <f>B10</f>
        <v>0</v>
      </c>
      <c r="D10" s="66"/>
      <c r="E10" s="67">
        <f>D10</f>
        <v>0</v>
      </c>
      <c r="F10" s="66"/>
      <c r="G10" s="67">
        <f>F10</f>
        <v>0</v>
      </c>
      <c r="H10" s="66"/>
      <c r="I10" s="67">
        <f>H10</f>
        <v>0</v>
      </c>
      <c r="J10" s="66"/>
      <c r="K10" s="50">
        <f>J10</f>
        <v>0</v>
      </c>
      <c r="M10" s="391" t="s">
        <v>197</v>
      </c>
      <c r="N10" s="389">
        <f>Rates!$C$37</f>
        <v>100</v>
      </c>
      <c r="O10" s="389">
        <f t="shared" ref="O10:R10" si="9">N10+(N10*$B$5)</f>
        <v>100</v>
      </c>
      <c r="P10" s="389">
        <f t="shared" si="9"/>
        <v>100</v>
      </c>
      <c r="Q10" s="389">
        <f t="shared" si="9"/>
        <v>100</v>
      </c>
      <c r="R10" s="389">
        <f t="shared" si="9"/>
        <v>100</v>
      </c>
      <c r="S10" s="281"/>
      <c r="T10" s="389">
        <f>Rates!$E$37</f>
        <v>100</v>
      </c>
      <c r="U10" s="389">
        <f t="shared" ref="U10:X10" si="10">T10+(T10*$B$5)</f>
        <v>100</v>
      </c>
      <c r="V10" s="389">
        <f t="shared" si="10"/>
        <v>100</v>
      </c>
      <c r="W10" s="389">
        <f t="shared" si="10"/>
        <v>100</v>
      </c>
      <c r="X10" s="395">
        <f t="shared" si="10"/>
        <v>100</v>
      </c>
    </row>
    <row r="11" spans="1:24" ht="21" customHeight="1" x14ac:dyDescent="0.25">
      <c r="A11" s="183" t="s">
        <v>204</v>
      </c>
      <c r="B11" s="65"/>
      <c r="C11" s="64">
        <f>SUM(C7:C10)</f>
        <v>0</v>
      </c>
      <c r="D11" s="351"/>
      <c r="E11" s="64">
        <f t="shared" ref="E11:K11" si="11">SUM(E7:E10)</f>
        <v>0</v>
      </c>
      <c r="F11" s="289"/>
      <c r="G11" s="64">
        <f t="shared" si="11"/>
        <v>0</v>
      </c>
      <c r="H11" s="289"/>
      <c r="I11" s="64">
        <f t="shared" si="11"/>
        <v>0</v>
      </c>
      <c r="J11" s="289"/>
      <c r="K11" s="46">
        <f t="shared" si="11"/>
        <v>0</v>
      </c>
      <c r="M11" s="391" t="s">
        <v>198</v>
      </c>
      <c r="N11" s="389">
        <f>Rates!$C$38</f>
        <v>100</v>
      </c>
      <c r="O11" s="389">
        <f t="shared" ref="O11:R11" si="12">N11+(N11*$B$5)</f>
        <v>100</v>
      </c>
      <c r="P11" s="389">
        <f t="shared" si="12"/>
        <v>100</v>
      </c>
      <c r="Q11" s="389">
        <f t="shared" si="12"/>
        <v>100</v>
      </c>
      <c r="R11" s="389">
        <f t="shared" si="12"/>
        <v>100</v>
      </c>
      <c r="S11" s="281"/>
      <c r="T11" s="389">
        <f>Rates!$E$38</f>
        <v>100</v>
      </c>
      <c r="U11" s="389">
        <f t="shared" ref="U11:X11" si="13">T11+(T11*$B$5)</f>
        <v>100</v>
      </c>
      <c r="V11" s="389">
        <f t="shared" si="13"/>
        <v>100</v>
      </c>
      <c r="W11" s="389">
        <f t="shared" si="13"/>
        <v>100</v>
      </c>
      <c r="X11" s="395">
        <f t="shared" si="13"/>
        <v>100</v>
      </c>
    </row>
    <row r="12" spans="1:24" ht="27.5" customHeight="1" x14ac:dyDescent="0.25">
      <c r="A12" s="183" t="s">
        <v>64</v>
      </c>
      <c r="B12" s="348"/>
      <c r="C12" s="349"/>
      <c r="D12" s="348"/>
      <c r="E12" s="349"/>
      <c r="F12" s="290"/>
      <c r="G12" s="349"/>
      <c r="H12" s="290"/>
      <c r="I12" s="349"/>
      <c r="J12" s="290"/>
      <c r="K12" s="197"/>
      <c r="M12" s="391" t="s">
        <v>199</v>
      </c>
      <c r="N12" s="389">
        <f>Rates!$C$39</f>
        <v>540</v>
      </c>
      <c r="O12" s="389">
        <f t="shared" ref="O12:R12" si="14">N12+(N12*$B$5)</f>
        <v>540</v>
      </c>
      <c r="P12" s="389">
        <f t="shared" si="14"/>
        <v>540</v>
      </c>
      <c r="Q12" s="389">
        <f t="shared" si="14"/>
        <v>540</v>
      </c>
      <c r="R12" s="389">
        <f t="shared" si="14"/>
        <v>540</v>
      </c>
      <c r="S12" s="281"/>
      <c r="T12" s="389">
        <f>Rates!$E$39</f>
        <v>540</v>
      </c>
      <c r="U12" s="389">
        <f t="shared" ref="U12:X12" si="15">T12+(T12*$B$5)</f>
        <v>540</v>
      </c>
      <c r="V12" s="389">
        <f t="shared" si="15"/>
        <v>540</v>
      </c>
      <c r="W12" s="389">
        <f t="shared" si="15"/>
        <v>540</v>
      </c>
      <c r="X12" s="395">
        <f t="shared" si="15"/>
        <v>540</v>
      </c>
    </row>
    <row r="13" spans="1:24" ht="21" customHeight="1" thickBot="1" x14ac:dyDescent="0.35">
      <c r="A13" s="292" t="s">
        <v>205</v>
      </c>
      <c r="B13" s="293"/>
      <c r="C13" s="294">
        <f>C11*B12</f>
        <v>0</v>
      </c>
      <c r="D13" s="293"/>
      <c r="E13" s="294">
        <f>E11*D12</f>
        <v>0</v>
      </c>
      <c r="F13" s="293"/>
      <c r="G13" s="294">
        <f>G11*F12</f>
        <v>0</v>
      </c>
      <c r="H13" s="295"/>
      <c r="I13" s="296">
        <f>I11*H12</f>
        <v>0</v>
      </c>
      <c r="J13" s="295"/>
      <c r="K13" s="297">
        <f>K11*J12</f>
        <v>0</v>
      </c>
      <c r="M13" s="391" t="s">
        <v>200</v>
      </c>
      <c r="N13" s="389">
        <f>Rates!$C$40</f>
        <v>1100</v>
      </c>
      <c r="O13" s="389">
        <f t="shared" ref="O13:R13" si="16">N13+(N13*$B$5)</f>
        <v>1100</v>
      </c>
      <c r="P13" s="389">
        <f t="shared" si="16"/>
        <v>1100</v>
      </c>
      <c r="Q13" s="389">
        <f t="shared" si="16"/>
        <v>1100</v>
      </c>
      <c r="R13" s="389">
        <f t="shared" si="16"/>
        <v>1100</v>
      </c>
      <c r="S13" s="281"/>
      <c r="T13" s="389">
        <f>Rates!$E$40</f>
        <v>1100</v>
      </c>
      <c r="U13" s="389">
        <f t="shared" ref="U13:X13" si="17">T13+(T13*$B$5)</f>
        <v>1100</v>
      </c>
      <c r="V13" s="389">
        <f t="shared" si="17"/>
        <v>1100</v>
      </c>
      <c r="W13" s="389">
        <f t="shared" si="17"/>
        <v>1100</v>
      </c>
      <c r="X13" s="395">
        <f t="shared" si="17"/>
        <v>1100</v>
      </c>
    </row>
    <row r="14" spans="1:24" ht="13.5" customHeight="1" thickBot="1" x14ac:dyDescent="0.3">
      <c r="A14" s="60"/>
      <c r="B14" s="59"/>
      <c r="C14" s="31"/>
      <c r="D14" s="59"/>
      <c r="E14" s="31"/>
      <c r="F14" s="59"/>
      <c r="G14" s="31"/>
      <c r="M14" s="392" t="s">
        <v>201</v>
      </c>
      <c r="N14" s="393">
        <f>Rates!$C$41</f>
        <v>180</v>
      </c>
      <c r="O14" s="393">
        <f t="shared" ref="O14:R14" si="18">N14+(N14*$B$5)</f>
        <v>180</v>
      </c>
      <c r="P14" s="393">
        <f t="shared" si="18"/>
        <v>180</v>
      </c>
      <c r="Q14" s="393">
        <f t="shared" si="18"/>
        <v>180</v>
      </c>
      <c r="R14" s="393">
        <f t="shared" si="18"/>
        <v>180</v>
      </c>
      <c r="S14" s="284"/>
      <c r="T14" s="393">
        <f>Rates!$E$41</f>
        <v>180</v>
      </c>
      <c r="U14" s="393">
        <f t="shared" ref="U14:X14" si="19">T14+(T14*$B$5)</f>
        <v>180</v>
      </c>
      <c r="V14" s="393">
        <f t="shared" si="19"/>
        <v>180</v>
      </c>
      <c r="W14" s="393">
        <f t="shared" si="19"/>
        <v>180</v>
      </c>
      <c r="X14" s="396">
        <f t="shared" si="19"/>
        <v>180</v>
      </c>
    </row>
    <row r="15" spans="1:24" ht="19" customHeight="1" thickBot="1" x14ac:dyDescent="0.3">
      <c r="A15" s="60"/>
      <c r="B15" s="59"/>
      <c r="C15" s="31"/>
      <c r="D15" s="59"/>
      <c r="E15" s="31"/>
      <c r="F15" s="59"/>
      <c r="G15" s="31"/>
      <c r="M15" s="280"/>
      <c r="N15" s="281"/>
      <c r="O15" s="281"/>
      <c r="P15" s="281"/>
      <c r="Q15" s="281"/>
      <c r="R15" s="281"/>
      <c r="S15" s="281"/>
      <c r="T15" s="281"/>
      <c r="U15" s="281"/>
      <c r="V15" s="281"/>
      <c r="W15" s="281"/>
      <c r="X15" s="281"/>
    </row>
    <row r="16" spans="1:24" ht="13" x14ac:dyDescent="0.3">
      <c r="A16" s="278" t="s">
        <v>189</v>
      </c>
      <c r="B16" s="454" t="str">
        <f>'Full Budget'!B115</f>
        <v>-</v>
      </c>
      <c r="C16" s="454"/>
      <c r="D16" s="455"/>
      <c r="E16" s="274"/>
      <c r="F16" s="274"/>
      <c r="G16" s="264"/>
      <c r="H16" s="274"/>
      <c r="I16" s="274"/>
      <c r="J16" s="274"/>
      <c r="K16" s="275"/>
      <c r="L16" s="276"/>
      <c r="M16" s="283"/>
      <c r="N16" s="456" t="s">
        <v>224</v>
      </c>
      <c r="O16" s="456"/>
      <c r="P16" s="456"/>
      <c r="Q16" s="456"/>
      <c r="R16" s="456"/>
      <c r="S16" s="279"/>
      <c r="T16" s="456" t="s">
        <v>188</v>
      </c>
      <c r="U16" s="456"/>
      <c r="V16" s="456"/>
      <c r="W16" s="456"/>
      <c r="X16" s="457"/>
    </row>
    <row r="17" spans="1:24" ht="15" customHeight="1" x14ac:dyDescent="0.25">
      <c r="A17" s="352" t="s">
        <v>225</v>
      </c>
      <c r="B17" s="271"/>
      <c r="C17" s="266"/>
      <c r="D17" s="276"/>
      <c r="E17" s="272"/>
      <c r="F17" s="107"/>
      <c r="G17" s="273"/>
      <c r="H17" s="276"/>
      <c r="I17" s="276"/>
      <c r="J17" s="276"/>
      <c r="K17" s="277"/>
      <c r="L17" s="276"/>
      <c r="M17" s="386"/>
      <c r="N17" s="387" t="s">
        <v>0</v>
      </c>
      <c r="O17" s="387" t="s">
        <v>1</v>
      </c>
      <c r="P17" s="387" t="s">
        <v>2</v>
      </c>
      <c r="Q17" s="387" t="s">
        <v>3</v>
      </c>
      <c r="R17" s="387" t="s">
        <v>4</v>
      </c>
      <c r="S17" s="282"/>
      <c r="T17" s="387" t="s">
        <v>0</v>
      </c>
      <c r="U17" s="387" t="s">
        <v>1</v>
      </c>
      <c r="V17" s="387" t="s">
        <v>2</v>
      </c>
      <c r="W17" s="387" t="s">
        <v>3</v>
      </c>
      <c r="X17" s="394" t="s">
        <v>4</v>
      </c>
    </row>
    <row r="18" spans="1:24" ht="13.5" customHeight="1" x14ac:dyDescent="0.25">
      <c r="A18" s="195" t="s">
        <v>223</v>
      </c>
      <c r="B18" s="285"/>
      <c r="C18" s="266"/>
      <c r="D18" s="276"/>
      <c r="E18" s="265"/>
      <c r="F18" s="107"/>
      <c r="G18" s="107"/>
      <c r="H18" s="276"/>
      <c r="I18" s="276"/>
      <c r="J18" s="276"/>
      <c r="K18" s="277"/>
      <c r="L18" s="276"/>
      <c r="M18" s="388" t="s">
        <v>203</v>
      </c>
      <c r="N18" s="389">
        <f>Rates!$C$32</f>
        <v>5408</v>
      </c>
      <c r="O18" s="389">
        <f>N18+(N18*$B$5)</f>
        <v>5408</v>
      </c>
      <c r="P18" s="389">
        <f>O18+(O18*$B$5)</f>
        <v>5408</v>
      </c>
      <c r="Q18" s="389">
        <f>P18+(P18*$B$5)</f>
        <v>5408</v>
      </c>
      <c r="R18" s="389">
        <f>Q18+(Q18*$B$5)</f>
        <v>5408</v>
      </c>
      <c r="S18" s="281"/>
      <c r="T18" s="389">
        <f>Rates!$E$32</f>
        <v>6124</v>
      </c>
      <c r="U18" s="389">
        <f>T18+(T18*$B$5)</f>
        <v>6124</v>
      </c>
      <c r="V18" s="389">
        <f t="shared" ref="V18:V27" si="20">U18+(U18*$B$5)</f>
        <v>6124</v>
      </c>
      <c r="W18" s="389">
        <f t="shared" ref="W18:W27" si="21">V18+(V18*$B$5)</f>
        <v>6124</v>
      </c>
      <c r="X18" s="395">
        <f t="shared" ref="X18:X27" si="22">W18+(W18*$B$5)</f>
        <v>6124</v>
      </c>
    </row>
    <row r="19" spans="1:24" ht="13.5" customHeight="1" x14ac:dyDescent="0.25">
      <c r="A19" s="212"/>
      <c r="B19" s="452" t="s">
        <v>0</v>
      </c>
      <c r="C19" s="452"/>
      <c r="D19" s="452" t="s">
        <v>1</v>
      </c>
      <c r="E19" s="452"/>
      <c r="F19" s="452" t="s">
        <v>2</v>
      </c>
      <c r="G19" s="452"/>
      <c r="H19" s="452" t="s">
        <v>3</v>
      </c>
      <c r="I19" s="452"/>
      <c r="J19" s="452" t="s">
        <v>4</v>
      </c>
      <c r="K19" s="453"/>
      <c r="M19" s="390" t="s">
        <v>193</v>
      </c>
      <c r="N19" s="389">
        <f>Rates!$C$33</f>
        <v>601</v>
      </c>
      <c r="O19" s="389">
        <f t="shared" ref="O19:O27" si="23">N19+(N19*$B$5)</f>
        <v>601</v>
      </c>
      <c r="P19" s="389">
        <f t="shared" ref="P19:P27" si="24">O19+(O19*$B$5)</f>
        <v>601</v>
      </c>
      <c r="Q19" s="389">
        <f t="shared" ref="Q19:Q27" si="25">P19+(P19*$B$5)</f>
        <v>601</v>
      </c>
      <c r="R19" s="389">
        <f t="shared" ref="R19:R27" si="26">Q19+(Q19*$B$5)</f>
        <v>601</v>
      </c>
      <c r="S19" s="281"/>
      <c r="T19" s="389">
        <f>Rates!$E$33</f>
        <v>681</v>
      </c>
      <c r="U19" s="389">
        <f t="shared" ref="U19:U27" si="27">T19+(T19*$B$5)</f>
        <v>681</v>
      </c>
      <c r="V19" s="389">
        <f t="shared" si="20"/>
        <v>681</v>
      </c>
      <c r="W19" s="389">
        <f t="shared" si="21"/>
        <v>681</v>
      </c>
      <c r="X19" s="395">
        <f t="shared" si="22"/>
        <v>681</v>
      </c>
    </row>
    <row r="20" spans="1:24" ht="21" customHeight="1" x14ac:dyDescent="0.25">
      <c r="A20" s="138" t="s">
        <v>190</v>
      </c>
      <c r="B20" s="286"/>
      <c r="C20" s="287">
        <f>IF($B$17="Yes",  T18*B20, N18*B20)</f>
        <v>0</v>
      </c>
      <c r="D20" s="286"/>
      <c r="E20" s="287">
        <f>IF($B$17="Yes", U18*D20, O18*D20)</f>
        <v>0</v>
      </c>
      <c r="F20" s="286"/>
      <c r="G20" s="287">
        <f>IF($B$17="yes", V18*F20,P18*F20)</f>
        <v>0</v>
      </c>
      <c r="H20" s="286"/>
      <c r="I20" s="287">
        <f>IF($B$17="Yes", W18*H20, Q18*H20)</f>
        <v>0</v>
      </c>
      <c r="J20" s="286"/>
      <c r="K20" s="291">
        <f>IF($B$17="Yes", X18*J20,R18*J20)</f>
        <v>0</v>
      </c>
      <c r="M20" s="391" t="s">
        <v>194</v>
      </c>
      <c r="N20" s="389">
        <f>Rates!$C$34</f>
        <v>402</v>
      </c>
      <c r="O20" s="389">
        <f t="shared" si="23"/>
        <v>402</v>
      </c>
      <c r="P20" s="389">
        <f t="shared" si="24"/>
        <v>402</v>
      </c>
      <c r="Q20" s="389">
        <f t="shared" si="25"/>
        <v>402</v>
      </c>
      <c r="R20" s="389">
        <f t="shared" si="26"/>
        <v>402</v>
      </c>
      <c r="S20" s="281"/>
      <c r="T20" s="389">
        <f>Rates!$E$34</f>
        <v>402</v>
      </c>
      <c r="U20" s="389">
        <f t="shared" si="27"/>
        <v>402</v>
      </c>
      <c r="V20" s="389">
        <f t="shared" si="20"/>
        <v>402</v>
      </c>
      <c r="W20" s="389">
        <f t="shared" si="21"/>
        <v>402</v>
      </c>
      <c r="X20" s="395">
        <f t="shared" si="22"/>
        <v>402</v>
      </c>
    </row>
    <row r="21" spans="1:24" ht="19.5" customHeight="1" x14ac:dyDescent="0.25">
      <c r="A21" s="138" t="s">
        <v>59</v>
      </c>
      <c r="B21" s="65">
        <f>B20</f>
        <v>0</v>
      </c>
      <c r="C21" s="64">
        <f>B21*N26</f>
        <v>0</v>
      </c>
      <c r="D21" s="65">
        <f>D20</f>
        <v>0</v>
      </c>
      <c r="E21" s="64">
        <f>D21*O26</f>
        <v>0</v>
      </c>
      <c r="F21" s="65">
        <f>F20</f>
        <v>0</v>
      </c>
      <c r="G21" s="64">
        <f>F21*P26</f>
        <v>0</v>
      </c>
      <c r="H21" s="65">
        <f>H20</f>
        <v>0</v>
      </c>
      <c r="I21" s="64">
        <f>H21*Q26</f>
        <v>0</v>
      </c>
      <c r="J21" s="65">
        <f>J20</f>
        <v>0</v>
      </c>
      <c r="K21" s="46">
        <f>J21*R26</f>
        <v>0</v>
      </c>
      <c r="M21" s="391" t="s">
        <v>195</v>
      </c>
      <c r="N21" s="389">
        <f>Rates!$C$35</f>
        <v>35</v>
      </c>
      <c r="O21" s="389">
        <f t="shared" si="23"/>
        <v>35</v>
      </c>
      <c r="P21" s="389">
        <f t="shared" si="24"/>
        <v>35</v>
      </c>
      <c r="Q21" s="389">
        <f t="shared" si="25"/>
        <v>35</v>
      </c>
      <c r="R21" s="389">
        <f t="shared" si="26"/>
        <v>35</v>
      </c>
      <c r="S21" s="281"/>
      <c r="T21" s="389">
        <f>Rates!$E$35</f>
        <v>35</v>
      </c>
      <c r="U21" s="389">
        <f t="shared" si="27"/>
        <v>35</v>
      </c>
      <c r="V21" s="389">
        <f t="shared" si="20"/>
        <v>35</v>
      </c>
      <c r="W21" s="389">
        <f t="shared" si="21"/>
        <v>35</v>
      </c>
      <c r="X21" s="395">
        <f t="shared" si="22"/>
        <v>35</v>
      </c>
    </row>
    <row r="22" spans="1:24" ht="18" x14ac:dyDescent="0.25">
      <c r="A22" s="267" t="s">
        <v>192</v>
      </c>
      <c r="B22" s="63">
        <v>0</v>
      </c>
      <c r="C22" s="64">
        <f>IF($B$17="Yes",  T19*B22,N19*B22)</f>
        <v>0</v>
      </c>
      <c r="D22" s="63"/>
      <c r="E22" s="64">
        <f>IF($B$17="Yes",U19*D22,O19*D22)</f>
        <v>0</v>
      </c>
      <c r="F22" s="63">
        <v>0</v>
      </c>
      <c r="G22" s="64">
        <f>IF($B$17="Yes", V19*F22, P19* F22)</f>
        <v>0</v>
      </c>
      <c r="H22" s="63"/>
      <c r="I22" s="64">
        <f>IF($B$17="Yes",W19*H22, Q19*H22)</f>
        <v>0</v>
      </c>
      <c r="J22" s="63">
        <v>0</v>
      </c>
      <c r="K22" s="46">
        <f>IF($B$17="Yes", X19*J22,R19*J22)</f>
        <v>0</v>
      </c>
      <c r="M22" s="391" t="s">
        <v>196</v>
      </c>
      <c r="N22" s="389">
        <f>Rates!$C$36</f>
        <v>263</v>
      </c>
      <c r="O22" s="389">
        <f t="shared" si="23"/>
        <v>263</v>
      </c>
      <c r="P22" s="389">
        <f t="shared" si="24"/>
        <v>263</v>
      </c>
      <c r="Q22" s="389">
        <f t="shared" si="25"/>
        <v>263</v>
      </c>
      <c r="R22" s="389">
        <f t="shared" si="26"/>
        <v>263</v>
      </c>
      <c r="S22" s="281"/>
      <c r="T22" s="389">
        <f>Rates!$E$36</f>
        <v>263</v>
      </c>
      <c r="U22" s="389">
        <f t="shared" si="27"/>
        <v>263</v>
      </c>
      <c r="V22" s="389">
        <f t="shared" si="20"/>
        <v>263</v>
      </c>
      <c r="W22" s="389">
        <f t="shared" si="21"/>
        <v>263</v>
      </c>
      <c r="X22" s="395">
        <f t="shared" si="22"/>
        <v>263</v>
      </c>
    </row>
    <row r="23" spans="1:24" ht="19.5" customHeight="1" x14ac:dyDescent="0.25">
      <c r="A23" s="269" t="s">
        <v>191</v>
      </c>
      <c r="B23" s="66"/>
      <c r="C23" s="67">
        <f>B23</f>
        <v>0</v>
      </c>
      <c r="D23" s="66"/>
      <c r="E23" s="67">
        <f>D23</f>
        <v>0</v>
      </c>
      <c r="F23" s="66"/>
      <c r="G23" s="67">
        <f>F23</f>
        <v>0</v>
      </c>
      <c r="H23" s="66"/>
      <c r="I23" s="67">
        <f>H23</f>
        <v>0</v>
      </c>
      <c r="J23" s="66"/>
      <c r="K23" s="50">
        <f>J23</f>
        <v>0</v>
      </c>
      <c r="M23" s="391" t="s">
        <v>197</v>
      </c>
      <c r="N23" s="389">
        <f>Rates!$C$37</f>
        <v>100</v>
      </c>
      <c r="O23" s="389">
        <f t="shared" si="23"/>
        <v>100</v>
      </c>
      <c r="P23" s="389">
        <f t="shared" si="24"/>
        <v>100</v>
      </c>
      <c r="Q23" s="389">
        <f t="shared" si="25"/>
        <v>100</v>
      </c>
      <c r="R23" s="389">
        <f t="shared" si="26"/>
        <v>100</v>
      </c>
      <c r="S23" s="281"/>
      <c r="T23" s="389">
        <f>Rates!$E$37</f>
        <v>100</v>
      </c>
      <c r="U23" s="389">
        <f t="shared" si="27"/>
        <v>100</v>
      </c>
      <c r="V23" s="389">
        <f t="shared" si="20"/>
        <v>100</v>
      </c>
      <c r="W23" s="389">
        <f t="shared" si="21"/>
        <v>100</v>
      </c>
      <c r="X23" s="395">
        <f t="shared" si="22"/>
        <v>100</v>
      </c>
    </row>
    <row r="24" spans="1:24" ht="20" customHeight="1" x14ac:dyDescent="0.25">
      <c r="A24" s="183" t="s">
        <v>204</v>
      </c>
      <c r="B24" s="65"/>
      <c r="C24" s="64">
        <f>SUM(C20:C23)</f>
        <v>0</v>
      </c>
      <c r="D24" s="289"/>
      <c r="E24" s="64">
        <f t="shared" ref="E24" si="28">SUM(E20:E23)</f>
        <v>0</v>
      </c>
      <c r="F24" s="289"/>
      <c r="G24" s="64">
        <f t="shared" ref="G24" si="29">SUM(G20:G23)</f>
        <v>0</v>
      </c>
      <c r="H24" s="289"/>
      <c r="I24" s="64">
        <f t="shared" ref="I24" si="30">SUM(I20:I23)</f>
        <v>0</v>
      </c>
      <c r="J24" s="289"/>
      <c r="K24" s="46">
        <f t="shared" ref="K24" si="31">SUM(K20:K23)</f>
        <v>0</v>
      </c>
      <c r="M24" s="391" t="s">
        <v>198</v>
      </c>
      <c r="N24" s="389">
        <f>Rates!$C$38</f>
        <v>100</v>
      </c>
      <c r="O24" s="389">
        <f t="shared" si="23"/>
        <v>100</v>
      </c>
      <c r="P24" s="389">
        <f t="shared" si="24"/>
        <v>100</v>
      </c>
      <c r="Q24" s="389">
        <f t="shared" si="25"/>
        <v>100</v>
      </c>
      <c r="R24" s="389">
        <f t="shared" si="26"/>
        <v>100</v>
      </c>
      <c r="S24" s="281"/>
      <c r="T24" s="389">
        <f>Rates!$E$38</f>
        <v>100</v>
      </c>
      <c r="U24" s="389">
        <f t="shared" si="27"/>
        <v>100</v>
      </c>
      <c r="V24" s="389">
        <f t="shared" si="20"/>
        <v>100</v>
      </c>
      <c r="W24" s="389">
        <f t="shared" si="21"/>
        <v>100</v>
      </c>
      <c r="X24" s="395">
        <f t="shared" si="22"/>
        <v>100</v>
      </c>
    </row>
    <row r="25" spans="1:24" ht="30.5" customHeight="1" x14ac:dyDescent="0.25">
      <c r="A25" s="183" t="s">
        <v>64</v>
      </c>
      <c r="B25" s="348"/>
      <c r="C25" s="203"/>
      <c r="D25" s="288"/>
      <c r="E25" s="203"/>
      <c r="F25" s="290"/>
      <c r="G25" s="203"/>
      <c r="H25" s="290"/>
      <c r="I25" s="203"/>
      <c r="J25" s="290"/>
      <c r="K25" s="197"/>
      <c r="M25" s="391" t="s">
        <v>199</v>
      </c>
      <c r="N25" s="389">
        <f>Rates!$C$39</f>
        <v>540</v>
      </c>
      <c r="O25" s="389">
        <f t="shared" si="23"/>
        <v>540</v>
      </c>
      <c r="P25" s="389">
        <f t="shared" si="24"/>
        <v>540</v>
      </c>
      <c r="Q25" s="389">
        <f t="shared" si="25"/>
        <v>540</v>
      </c>
      <c r="R25" s="389">
        <f t="shared" si="26"/>
        <v>540</v>
      </c>
      <c r="S25" s="281"/>
      <c r="T25" s="389">
        <f>Rates!$E$39</f>
        <v>540</v>
      </c>
      <c r="U25" s="389">
        <f t="shared" si="27"/>
        <v>540</v>
      </c>
      <c r="V25" s="389">
        <f t="shared" si="20"/>
        <v>540</v>
      </c>
      <c r="W25" s="389">
        <f t="shared" si="21"/>
        <v>540</v>
      </c>
      <c r="X25" s="395">
        <f t="shared" si="22"/>
        <v>540</v>
      </c>
    </row>
    <row r="26" spans="1:24" ht="30" customHeight="1" thickBot="1" x14ac:dyDescent="0.35">
      <c r="A26" s="292" t="s">
        <v>205</v>
      </c>
      <c r="B26" s="293"/>
      <c r="C26" s="294">
        <f>C24*B25</f>
        <v>0</v>
      </c>
      <c r="D26" s="293"/>
      <c r="E26" s="294">
        <f>E24*D25</f>
        <v>0</v>
      </c>
      <c r="F26" s="293"/>
      <c r="G26" s="294">
        <f>G24*F25</f>
        <v>0</v>
      </c>
      <c r="H26" s="295"/>
      <c r="I26" s="296">
        <f>I24*H25</f>
        <v>0</v>
      </c>
      <c r="J26" s="295"/>
      <c r="K26" s="297">
        <f>K24*J25</f>
        <v>0</v>
      </c>
      <c r="M26" s="391" t="s">
        <v>200</v>
      </c>
      <c r="N26" s="389">
        <f>Rates!$C$40</f>
        <v>1100</v>
      </c>
      <c r="O26" s="389">
        <f t="shared" si="23"/>
        <v>1100</v>
      </c>
      <c r="P26" s="389">
        <f t="shared" si="24"/>
        <v>1100</v>
      </c>
      <c r="Q26" s="389">
        <f t="shared" si="25"/>
        <v>1100</v>
      </c>
      <c r="R26" s="389">
        <f t="shared" si="26"/>
        <v>1100</v>
      </c>
      <c r="S26" s="281"/>
      <c r="T26" s="389">
        <f>Rates!$E$40</f>
        <v>1100</v>
      </c>
      <c r="U26" s="389">
        <f t="shared" si="27"/>
        <v>1100</v>
      </c>
      <c r="V26" s="389">
        <f t="shared" si="20"/>
        <v>1100</v>
      </c>
      <c r="W26" s="389">
        <f t="shared" si="21"/>
        <v>1100</v>
      </c>
      <c r="X26" s="395">
        <f t="shared" si="22"/>
        <v>1100</v>
      </c>
    </row>
    <row r="27" spans="1:24" ht="15.5" customHeight="1" thickBot="1" x14ac:dyDescent="0.3">
      <c r="A27" s="60"/>
      <c r="B27" s="59"/>
      <c r="C27" s="31"/>
      <c r="D27" s="59"/>
      <c r="E27" s="31"/>
      <c r="F27" s="59"/>
      <c r="G27" s="31"/>
      <c r="M27" s="392" t="s">
        <v>201</v>
      </c>
      <c r="N27" s="393">
        <f>Rates!$C$41</f>
        <v>180</v>
      </c>
      <c r="O27" s="393">
        <f t="shared" si="23"/>
        <v>180</v>
      </c>
      <c r="P27" s="393">
        <f t="shared" si="24"/>
        <v>180</v>
      </c>
      <c r="Q27" s="393">
        <f t="shared" si="25"/>
        <v>180</v>
      </c>
      <c r="R27" s="393">
        <f t="shared" si="26"/>
        <v>180</v>
      </c>
      <c r="S27" s="284"/>
      <c r="T27" s="393">
        <f>Rates!$E$41</f>
        <v>180</v>
      </c>
      <c r="U27" s="393">
        <f t="shared" si="27"/>
        <v>180</v>
      </c>
      <c r="V27" s="393">
        <f t="shared" si="20"/>
        <v>180</v>
      </c>
      <c r="W27" s="393">
        <f t="shared" si="21"/>
        <v>180</v>
      </c>
      <c r="X27" s="396">
        <f t="shared" si="22"/>
        <v>180</v>
      </c>
    </row>
    <row r="28" spans="1:24" ht="13" thickBot="1" x14ac:dyDescent="0.3"/>
    <row r="29" spans="1:24" ht="13" x14ac:dyDescent="0.3">
      <c r="A29" s="278" t="s">
        <v>189</v>
      </c>
      <c r="B29" s="454" t="str">
        <f>'Full Budget'!B116</f>
        <v>-</v>
      </c>
      <c r="C29" s="454"/>
      <c r="D29" s="455"/>
      <c r="E29" s="274"/>
      <c r="F29" s="274"/>
      <c r="G29" s="264"/>
      <c r="H29" s="274"/>
      <c r="I29" s="274"/>
      <c r="J29" s="274"/>
      <c r="K29" s="275"/>
      <c r="L29" s="276"/>
      <c r="M29" s="283"/>
      <c r="N29" s="456" t="s">
        <v>224</v>
      </c>
      <c r="O29" s="456"/>
      <c r="P29" s="456"/>
      <c r="Q29" s="456"/>
      <c r="R29" s="456"/>
      <c r="S29" s="279"/>
      <c r="T29" s="456" t="s">
        <v>188</v>
      </c>
      <c r="U29" s="456"/>
      <c r="V29" s="456"/>
      <c r="W29" s="456"/>
      <c r="X29" s="457"/>
    </row>
    <row r="30" spans="1:24" ht="16.5" customHeight="1" x14ac:dyDescent="0.25">
      <c r="A30" s="352" t="s">
        <v>225</v>
      </c>
      <c r="B30" s="271"/>
      <c r="C30" s="266"/>
      <c r="D30" s="276"/>
      <c r="E30" s="272"/>
      <c r="F30" s="107"/>
      <c r="G30" s="273"/>
      <c r="H30" s="276"/>
      <c r="I30" s="276"/>
      <c r="J30" s="276"/>
      <c r="K30" s="277"/>
      <c r="L30" s="276"/>
      <c r="M30" s="386"/>
      <c r="N30" s="387" t="s">
        <v>0</v>
      </c>
      <c r="O30" s="387" t="s">
        <v>1</v>
      </c>
      <c r="P30" s="387" t="s">
        <v>2</v>
      </c>
      <c r="Q30" s="387" t="s">
        <v>3</v>
      </c>
      <c r="R30" s="387" t="s">
        <v>4</v>
      </c>
      <c r="S30" s="282"/>
      <c r="T30" s="387" t="s">
        <v>0</v>
      </c>
      <c r="U30" s="387" t="s">
        <v>1</v>
      </c>
      <c r="V30" s="387" t="s">
        <v>2</v>
      </c>
      <c r="W30" s="387" t="s">
        <v>3</v>
      </c>
      <c r="X30" s="394" t="s">
        <v>4</v>
      </c>
    </row>
    <row r="31" spans="1:24" ht="17" customHeight="1" x14ac:dyDescent="0.25">
      <c r="A31" s="195" t="s">
        <v>223</v>
      </c>
      <c r="B31" s="285"/>
      <c r="C31" s="266"/>
      <c r="D31" s="276"/>
      <c r="E31" s="265"/>
      <c r="F31" s="107"/>
      <c r="G31" s="107"/>
      <c r="H31" s="276"/>
      <c r="I31" s="276"/>
      <c r="J31" s="276"/>
      <c r="K31" s="277"/>
      <c r="L31" s="276"/>
      <c r="M31" s="388" t="s">
        <v>203</v>
      </c>
      <c r="N31" s="389">
        <f>Rates!$C$32</f>
        <v>5408</v>
      </c>
      <c r="O31" s="389">
        <f>N31+(N31*$B$5)</f>
        <v>5408</v>
      </c>
      <c r="P31" s="389">
        <f>O31+(O31*$B$5)</f>
        <v>5408</v>
      </c>
      <c r="Q31" s="389">
        <f>P31+(P31*$B$5)</f>
        <v>5408</v>
      </c>
      <c r="R31" s="389">
        <f>Q31+(Q31*$B$5)</f>
        <v>5408</v>
      </c>
      <c r="S31" s="281"/>
      <c r="T31" s="389">
        <f>Rates!$E$32</f>
        <v>6124</v>
      </c>
      <c r="U31" s="389">
        <f>T31+(T31*$B$5)</f>
        <v>6124</v>
      </c>
      <c r="V31" s="389">
        <f t="shared" ref="V31:V40" si="32">U31+(U31*$B$5)</f>
        <v>6124</v>
      </c>
      <c r="W31" s="389">
        <f t="shared" ref="W31:W40" si="33">V31+(V31*$B$5)</f>
        <v>6124</v>
      </c>
      <c r="X31" s="395">
        <f t="shared" ref="X31:X40" si="34">W31+(W31*$B$5)</f>
        <v>6124</v>
      </c>
    </row>
    <row r="32" spans="1:24" ht="16.5" customHeight="1" x14ac:dyDescent="0.25">
      <c r="A32" s="212"/>
      <c r="B32" s="452" t="s">
        <v>0</v>
      </c>
      <c r="C32" s="452"/>
      <c r="D32" s="452" t="s">
        <v>1</v>
      </c>
      <c r="E32" s="452"/>
      <c r="F32" s="452" t="s">
        <v>2</v>
      </c>
      <c r="G32" s="452"/>
      <c r="H32" s="452" t="s">
        <v>3</v>
      </c>
      <c r="I32" s="452"/>
      <c r="J32" s="452" t="s">
        <v>4</v>
      </c>
      <c r="K32" s="453"/>
      <c r="M32" s="390" t="s">
        <v>193</v>
      </c>
      <c r="N32" s="389">
        <f>Rates!$C$33</f>
        <v>601</v>
      </c>
      <c r="O32" s="389">
        <f t="shared" ref="O32:O40" si="35">N32+(N32*$B$5)</f>
        <v>601</v>
      </c>
      <c r="P32" s="389">
        <f t="shared" ref="P32:P40" si="36">O32+(O32*$B$5)</f>
        <v>601</v>
      </c>
      <c r="Q32" s="389">
        <f t="shared" ref="Q32:Q40" si="37">P32+(P32*$B$5)</f>
        <v>601</v>
      </c>
      <c r="R32" s="389">
        <f t="shared" ref="R32:R40" si="38">Q32+(Q32*$B$5)</f>
        <v>601</v>
      </c>
      <c r="S32" s="281"/>
      <c r="T32" s="389">
        <f>Rates!$E$33</f>
        <v>681</v>
      </c>
      <c r="U32" s="389">
        <f t="shared" ref="U32:U40" si="39">T32+(T32*$B$5)</f>
        <v>681</v>
      </c>
      <c r="V32" s="389">
        <f t="shared" si="32"/>
        <v>681</v>
      </c>
      <c r="W32" s="389">
        <f t="shared" si="33"/>
        <v>681</v>
      </c>
      <c r="X32" s="395">
        <f t="shared" si="34"/>
        <v>681</v>
      </c>
    </row>
    <row r="33" spans="1:24" ht="22.5" customHeight="1" x14ac:dyDescent="0.25">
      <c r="A33" s="138" t="s">
        <v>190</v>
      </c>
      <c r="B33" s="286"/>
      <c r="C33" s="287">
        <f>IF($B$30="Yes",  T31*B33, N31*B33)</f>
        <v>0</v>
      </c>
      <c r="D33" s="286"/>
      <c r="E33" s="287">
        <f>IF($B$30="Yes", U31*D33, O31*D33)</f>
        <v>0</v>
      </c>
      <c r="F33" s="286"/>
      <c r="G33" s="287">
        <f>IF($B$30="Yes", V31*F33,P31*F33)</f>
        <v>0</v>
      </c>
      <c r="H33" s="286"/>
      <c r="I33" s="287">
        <f>IF($B$30="Yes", W31*H33, Q31*H33)</f>
        <v>0</v>
      </c>
      <c r="J33" s="286"/>
      <c r="K33" s="291">
        <f>IF($B$30="Yes", X31*J33,R31*J33)</f>
        <v>0</v>
      </c>
      <c r="M33" s="391" t="s">
        <v>194</v>
      </c>
      <c r="N33" s="389">
        <f>Rates!$C$34</f>
        <v>402</v>
      </c>
      <c r="O33" s="389">
        <f t="shared" si="35"/>
        <v>402</v>
      </c>
      <c r="P33" s="389">
        <f t="shared" si="36"/>
        <v>402</v>
      </c>
      <c r="Q33" s="389">
        <f t="shared" si="37"/>
        <v>402</v>
      </c>
      <c r="R33" s="389">
        <f t="shared" si="38"/>
        <v>402</v>
      </c>
      <c r="S33" s="281"/>
      <c r="T33" s="389">
        <f>Rates!$E$34</f>
        <v>402</v>
      </c>
      <c r="U33" s="389">
        <f t="shared" si="39"/>
        <v>402</v>
      </c>
      <c r="V33" s="389">
        <f t="shared" si="32"/>
        <v>402</v>
      </c>
      <c r="W33" s="389">
        <f t="shared" si="33"/>
        <v>402</v>
      </c>
      <c r="X33" s="395">
        <f t="shared" si="34"/>
        <v>402</v>
      </c>
    </row>
    <row r="34" spans="1:24" ht="23.5" customHeight="1" x14ac:dyDescent="0.25">
      <c r="A34" s="138" t="s">
        <v>59</v>
      </c>
      <c r="B34" s="65">
        <f>B33</f>
        <v>0</v>
      </c>
      <c r="C34" s="64">
        <f>B34*N39</f>
        <v>0</v>
      </c>
      <c r="D34" s="65">
        <f>D33</f>
        <v>0</v>
      </c>
      <c r="E34" s="64">
        <f>D34*O39</f>
        <v>0</v>
      </c>
      <c r="F34" s="65">
        <f>F33</f>
        <v>0</v>
      </c>
      <c r="G34" s="64">
        <f>F34*P39</f>
        <v>0</v>
      </c>
      <c r="H34" s="65">
        <f>H33</f>
        <v>0</v>
      </c>
      <c r="I34" s="64">
        <f>H34*Q39</f>
        <v>0</v>
      </c>
      <c r="J34" s="65">
        <f>J33</f>
        <v>0</v>
      </c>
      <c r="K34" s="46">
        <f>J34*R39</f>
        <v>0</v>
      </c>
      <c r="M34" s="391" t="s">
        <v>195</v>
      </c>
      <c r="N34" s="389">
        <f>Rates!$C$35</f>
        <v>35</v>
      </c>
      <c r="O34" s="389">
        <f t="shared" si="35"/>
        <v>35</v>
      </c>
      <c r="P34" s="389">
        <f t="shared" si="36"/>
        <v>35</v>
      </c>
      <c r="Q34" s="389">
        <f t="shared" si="37"/>
        <v>35</v>
      </c>
      <c r="R34" s="389">
        <f t="shared" si="38"/>
        <v>35</v>
      </c>
      <c r="S34" s="281"/>
      <c r="T34" s="389">
        <f>Rates!$E$35</f>
        <v>35</v>
      </c>
      <c r="U34" s="389">
        <f t="shared" si="39"/>
        <v>35</v>
      </c>
      <c r="V34" s="389">
        <f t="shared" si="32"/>
        <v>35</v>
      </c>
      <c r="W34" s="389">
        <f t="shared" si="33"/>
        <v>35</v>
      </c>
      <c r="X34" s="395">
        <f t="shared" si="34"/>
        <v>35</v>
      </c>
    </row>
    <row r="35" spans="1:24" ht="18" x14ac:dyDescent="0.25">
      <c r="A35" s="267" t="s">
        <v>192</v>
      </c>
      <c r="B35" s="63"/>
      <c r="C35" s="64">
        <f>IF($B$30="Yes",  T32*B35,N32*B35)</f>
        <v>0</v>
      </c>
      <c r="D35" s="63"/>
      <c r="E35" s="64">
        <f>IF($B$30="Yes",U32*D35,O32*D35)</f>
        <v>0</v>
      </c>
      <c r="F35" s="63"/>
      <c r="G35" s="64">
        <f>IF($B$30="Yes", V32*F35, P32* F35)</f>
        <v>0</v>
      </c>
      <c r="H35" s="63"/>
      <c r="I35" s="64">
        <f>IF($B$30="Yes",W32*H35, Q32*H35)</f>
        <v>0</v>
      </c>
      <c r="J35" s="63"/>
      <c r="K35" s="46">
        <f>IF($B$30="Yes", X32*J35,R32*J35)</f>
        <v>0</v>
      </c>
      <c r="M35" s="391" t="s">
        <v>196</v>
      </c>
      <c r="N35" s="389">
        <f>Rates!$C$36</f>
        <v>263</v>
      </c>
      <c r="O35" s="389">
        <f t="shared" si="35"/>
        <v>263</v>
      </c>
      <c r="P35" s="389">
        <f t="shared" si="36"/>
        <v>263</v>
      </c>
      <c r="Q35" s="389">
        <f t="shared" si="37"/>
        <v>263</v>
      </c>
      <c r="R35" s="389">
        <f t="shared" si="38"/>
        <v>263</v>
      </c>
      <c r="S35" s="281"/>
      <c r="T35" s="389">
        <f>Rates!$E$36</f>
        <v>263</v>
      </c>
      <c r="U35" s="389">
        <f t="shared" si="39"/>
        <v>263</v>
      </c>
      <c r="V35" s="389">
        <f t="shared" si="32"/>
        <v>263</v>
      </c>
      <c r="W35" s="389">
        <f t="shared" si="33"/>
        <v>263</v>
      </c>
      <c r="X35" s="395">
        <f t="shared" si="34"/>
        <v>263</v>
      </c>
    </row>
    <row r="36" spans="1:24" ht="21" customHeight="1" x14ac:dyDescent="0.25">
      <c r="A36" s="269" t="s">
        <v>191</v>
      </c>
      <c r="B36" s="66"/>
      <c r="C36" s="67">
        <f>B36</f>
        <v>0</v>
      </c>
      <c r="D36" s="66"/>
      <c r="E36" s="67">
        <f>D36</f>
        <v>0</v>
      </c>
      <c r="F36" s="66"/>
      <c r="G36" s="67">
        <f>F36</f>
        <v>0</v>
      </c>
      <c r="H36" s="66"/>
      <c r="I36" s="67">
        <f>H36</f>
        <v>0</v>
      </c>
      <c r="J36" s="66"/>
      <c r="K36" s="50">
        <f>J36</f>
        <v>0</v>
      </c>
      <c r="M36" s="391" t="s">
        <v>197</v>
      </c>
      <c r="N36" s="389">
        <f>Rates!$C$37</f>
        <v>100</v>
      </c>
      <c r="O36" s="389">
        <f t="shared" si="35"/>
        <v>100</v>
      </c>
      <c r="P36" s="389">
        <f t="shared" si="36"/>
        <v>100</v>
      </c>
      <c r="Q36" s="389">
        <f t="shared" si="37"/>
        <v>100</v>
      </c>
      <c r="R36" s="389">
        <f t="shared" si="38"/>
        <v>100</v>
      </c>
      <c r="S36" s="281"/>
      <c r="T36" s="389">
        <f>Rates!$E$37</f>
        <v>100</v>
      </c>
      <c r="U36" s="389">
        <f t="shared" si="39"/>
        <v>100</v>
      </c>
      <c r="V36" s="389">
        <f t="shared" si="32"/>
        <v>100</v>
      </c>
      <c r="W36" s="389">
        <f t="shared" si="33"/>
        <v>100</v>
      </c>
      <c r="X36" s="395">
        <f t="shared" si="34"/>
        <v>100</v>
      </c>
    </row>
    <row r="37" spans="1:24" ht="23" customHeight="1" x14ac:dyDescent="0.25">
      <c r="A37" s="183" t="s">
        <v>204</v>
      </c>
      <c r="B37" s="65"/>
      <c r="C37" s="64">
        <f>SUM(C33:C36)</f>
        <v>0</v>
      </c>
      <c r="D37" s="289"/>
      <c r="E37" s="64">
        <f t="shared" ref="E37" si="40">SUM(E33:E36)</f>
        <v>0</v>
      </c>
      <c r="F37" s="289"/>
      <c r="G37" s="64">
        <f t="shared" ref="G37" si="41">SUM(G33:G36)</f>
        <v>0</v>
      </c>
      <c r="H37" s="289"/>
      <c r="I37" s="64">
        <f t="shared" ref="I37" si="42">SUM(I33:I36)</f>
        <v>0</v>
      </c>
      <c r="J37" s="289"/>
      <c r="K37" s="46">
        <f t="shared" ref="K37" si="43">SUM(K33:K36)</f>
        <v>0</v>
      </c>
      <c r="M37" s="391" t="s">
        <v>198</v>
      </c>
      <c r="N37" s="389">
        <f>Rates!$C$38</f>
        <v>100</v>
      </c>
      <c r="O37" s="389">
        <f t="shared" si="35"/>
        <v>100</v>
      </c>
      <c r="P37" s="389">
        <f t="shared" si="36"/>
        <v>100</v>
      </c>
      <c r="Q37" s="389">
        <f t="shared" si="37"/>
        <v>100</v>
      </c>
      <c r="R37" s="389">
        <f t="shared" si="38"/>
        <v>100</v>
      </c>
      <c r="S37" s="281"/>
      <c r="T37" s="389">
        <f>Rates!$E$38</f>
        <v>100</v>
      </c>
      <c r="U37" s="389">
        <f t="shared" si="39"/>
        <v>100</v>
      </c>
      <c r="V37" s="389">
        <f t="shared" si="32"/>
        <v>100</v>
      </c>
      <c r="W37" s="389">
        <f t="shared" si="33"/>
        <v>100</v>
      </c>
      <c r="X37" s="395">
        <f t="shared" si="34"/>
        <v>100</v>
      </c>
    </row>
    <row r="38" spans="1:24" ht="31" customHeight="1" x14ac:dyDescent="0.25">
      <c r="A38" s="183" t="s">
        <v>64</v>
      </c>
      <c r="B38" s="288"/>
      <c r="C38" s="203"/>
      <c r="D38" s="288"/>
      <c r="E38" s="203"/>
      <c r="F38" s="290"/>
      <c r="G38" s="203"/>
      <c r="H38" s="290"/>
      <c r="I38" s="203"/>
      <c r="J38" s="290"/>
      <c r="K38" s="197"/>
      <c r="M38" s="391" t="s">
        <v>199</v>
      </c>
      <c r="N38" s="389">
        <f>Rates!$C$39</f>
        <v>540</v>
      </c>
      <c r="O38" s="389">
        <f t="shared" si="35"/>
        <v>540</v>
      </c>
      <c r="P38" s="389">
        <f t="shared" si="36"/>
        <v>540</v>
      </c>
      <c r="Q38" s="389">
        <f t="shared" si="37"/>
        <v>540</v>
      </c>
      <c r="R38" s="389">
        <f t="shared" si="38"/>
        <v>540</v>
      </c>
      <c r="S38" s="281"/>
      <c r="T38" s="389">
        <f>Rates!$E$39</f>
        <v>540</v>
      </c>
      <c r="U38" s="389">
        <f t="shared" si="39"/>
        <v>540</v>
      </c>
      <c r="V38" s="389">
        <f t="shared" si="32"/>
        <v>540</v>
      </c>
      <c r="W38" s="389">
        <f t="shared" si="33"/>
        <v>540</v>
      </c>
      <c r="X38" s="395">
        <f t="shared" si="34"/>
        <v>540</v>
      </c>
    </row>
    <row r="39" spans="1:24" ht="31" customHeight="1" thickBot="1" x14ac:dyDescent="0.35">
      <c r="A39" s="292" t="s">
        <v>205</v>
      </c>
      <c r="B39" s="293"/>
      <c r="C39" s="294">
        <f>C37*B38</f>
        <v>0</v>
      </c>
      <c r="D39" s="293"/>
      <c r="E39" s="294">
        <f>E37*D38</f>
        <v>0</v>
      </c>
      <c r="F39" s="293"/>
      <c r="G39" s="294">
        <f>G37*F38</f>
        <v>0</v>
      </c>
      <c r="H39" s="295"/>
      <c r="I39" s="296">
        <f>I37*H38</f>
        <v>0</v>
      </c>
      <c r="J39" s="295"/>
      <c r="K39" s="297">
        <f>K37*J38</f>
        <v>0</v>
      </c>
      <c r="M39" s="391" t="s">
        <v>200</v>
      </c>
      <c r="N39" s="389">
        <f>Rates!$C$40</f>
        <v>1100</v>
      </c>
      <c r="O39" s="389">
        <f t="shared" si="35"/>
        <v>1100</v>
      </c>
      <c r="P39" s="389">
        <f t="shared" si="36"/>
        <v>1100</v>
      </c>
      <c r="Q39" s="389">
        <f t="shared" si="37"/>
        <v>1100</v>
      </c>
      <c r="R39" s="389">
        <f t="shared" si="38"/>
        <v>1100</v>
      </c>
      <c r="S39" s="281"/>
      <c r="T39" s="389">
        <f>Rates!$E$40</f>
        <v>1100</v>
      </c>
      <c r="U39" s="389">
        <f t="shared" si="39"/>
        <v>1100</v>
      </c>
      <c r="V39" s="389">
        <f t="shared" si="32"/>
        <v>1100</v>
      </c>
      <c r="W39" s="389">
        <f t="shared" si="33"/>
        <v>1100</v>
      </c>
      <c r="X39" s="395">
        <f t="shared" si="34"/>
        <v>1100</v>
      </c>
    </row>
    <row r="40" spans="1:24" ht="12.5" customHeight="1" thickBot="1" x14ac:dyDescent="0.3">
      <c r="A40" s="60"/>
      <c r="B40" s="59"/>
      <c r="C40" s="31"/>
      <c r="D40" s="59"/>
      <c r="E40" s="31"/>
      <c r="F40" s="59"/>
      <c r="G40" s="31"/>
      <c r="M40" s="392" t="s">
        <v>201</v>
      </c>
      <c r="N40" s="393">
        <f>Rates!$C$41</f>
        <v>180</v>
      </c>
      <c r="O40" s="393">
        <f t="shared" si="35"/>
        <v>180</v>
      </c>
      <c r="P40" s="393">
        <f t="shared" si="36"/>
        <v>180</v>
      </c>
      <c r="Q40" s="393">
        <f t="shared" si="37"/>
        <v>180</v>
      </c>
      <c r="R40" s="393">
        <f t="shared" si="38"/>
        <v>180</v>
      </c>
      <c r="S40" s="284"/>
      <c r="T40" s="393">
        <f>Rates!$E$41</f>
        <v>180</v>
      </c>
      <c r="U40" s="393">
        <f t="shared" si="39"/>
        <v>180</v>
      </c>
      <c r="V40" s="393">
        <f t="shared" si="32"/>
        <v>180</v>
      </c>
      <c r="W40" s="393">
        <f t="shared" si="33"/>
        <v>180</v>
      </c>
      <c r="X40" s="396">
        <f t="shared" si="34"/>
        <v>180</v>
      </c>
    </row>
    <row r="41" spans="1:24" ht="13" thickBot="1" x14ac:dyDescent="0.3"/>
    <row r="42" spans="1:24" ht="13" x14ac:dyDescent="0.3">
      <c r="A42" s="278" t="s">
        <v>189</v>
      </c>
      <c r="B42" s="454" t="str">
        <f>'Full Budget'!B117</f>
        <v>-</v>
      </c>
      <c r="C42" s="454"/>
      <c r="D42" s="455"/>
      <c r="E42" s="274"/>
      <c r="F42" s="274"/>
      <c r="G42" s="264"/>
      <c r="H42" s="274"/>
      <c r="I42" s="274"/>
      <c r="J42" s="274"/>
      <c r="K42" s="275"/>
      <c r="L42" s="276"/>
      <c r="M42" s="283"/>
      <c r="N42" s="456" t="s">
        <v>224</v>
      </c>
      <c r="O42" s="456"/>
      <c r="P42" s="456"/>
      <c r="Q42" s="456"/>
      <c r="R42" s="456"/>
      <c r="S42" s="279"/>
      <c r="T42" s="456" t="s">
        <v>188</v>
      </c>
      <c r="U42" s="456"/>
      <c r="V42" s="456"/>
      <c r="W42" s="456"/>
      <c r="X42" s="457"/>
    </row>
    <row r="43" spans="1:24" ht="16" customHeight="1" x14ac:dyDescent="0.25">
      <c r="A43" s="352" t="s">
        <v>225</v>
      </c>
      <c r="B43" s="271"/>
      <c r="C43" s="266"/>
      <c r="D43" s="276"/>
      <c r="E43" s="272"/>
      <c r="F43" s="107"/>
      <c r="G43" s="273"/>
      <c r="H43" s="276"/>
      <c r="I43" s="276"/>
      <c r="J43" s="276"/>
      <c r="K43" s="277"/>
      <c r="L43" s="276"/>
      <c r="M43" s="386"/>
      <c r="N43" s="387" t="s">
        <v>0</v>
      </c>
      <c r="O43" s="387" t="s">
        <v>1</v>
      </c>
      <c r="P43" s="387" t="s">
        <v>2</v>
      </c>
      <c r="Q43" s="387" t="s">
        <v>3</v>
      </c>
      <c r="R43" s="387" t="s">
        <v>4</v>
      </c>
      <c r="S43" s="282"/>
      <c r="T43" s="387" t="s">
        <v>0</v>
      </c>
      <c r="U43" s="387" t="s">
        <v>1</v>
      </c>
      <c r="V43" s="387" t="s">
        <v>2</v>
      </c>
      <c r="W43" s="387" t="s">
        <v>3</v>
      </c>
      <c r="X43" s="394" t="s">
        <v>4</v>
      </c>
    </row>
    <row r="44" spans="1:24" ht="16" customHeight="1" x14ac:dyDescent="0.25">
      <c r="A44" s="195" t="s">
        <v>223</v>
      </c>
      <c r="B44" s="285"/>
      <c r="C44" s="266"/>
      <c r="D44" s="276"/>
      <c r="E44" s="265"/>
      <c r="F44" s="107"/>
      <c r="G44" s="107"/>
      <c r="H44" s="276"/>
      <c r="I44" s="276"/>
      <c r="J44" s="276"/>
      <c r="K44" s="277"/>
      <c r="L44" s="276"/>
      <c r="M44" s="388" t="s">
        <v>203</v>
      </c>
      <c r="N44" s="389">
        <f>Rates!$C$32</f>
        <v>5408</v>
      </c>
      <c r="O44" s="389">
        <f>N44+(N44*$B$5)</f>
        <v>5408</v>
      </c>
      <c r="P44" s="389">
        <f>O44+(O44*$B$5)</f>
        <v>5408</v>
      </c>
      <c r="Q44" s="389">
        <f>P44+(P44*$B$5)</f>
        <v>5408</v>
      </c>
      <c r="R44" s="389">
        <f>Q44+(Q44*$B$5)</f>
        <v>5408</v>
      </c>
      <c r="S44" s="281"/>
      <c r="T44" s="389">
        <f>Rates!$E$32</f>
        <v>6124</v>
      </c>
      <c r="U44" s="389">
        <f>T44+(T44*$B$5)</f>
        <v>6124</v>
      </c>
      <c r="V44" s="389">
        <f t="shared" ref="V44:V53" si="44">U44+(U44*$B$5)</f>
        <v>6124</v>
      </c>
      <c r="W44" s="389">
        <f t="shared" ref="W44:W53" si="45">V44+(V44*$B$5)</f>
        <v>6124</v>
      </c>
      <c r="X44" s="395">
        <f t="shared" ref="X44:X53" si="46">W44+(W44*$B$5)</f>
        <v>6124</v>
      </c>
    </row>
    <row r="45" spans="1:24" ht="17.5" customHeight="1" x14ac:dyDescent="0.25">
      <c r="A45" s="212"/>
      <c r="B45" s="452" t="s">
        <v>0</v>
      </c>
      <c r="C45" s="452"/>
      <c r="D45" s="452" t="s">
        <v>1</v>
      </c>
      <c r="E45" s="452"/>
      <c r="F45" s="452" t="s">
        <v>2</v>
      </c>
      <c r="G45" s="452"/>
      <c r="H45" s="452" t="s">
        <v>3</v>
      </c>
      <c r="I45" s="452"/>
      <c r="J45" s="452" t="s">
        <v>4</v>
      </c>
      <c r="K45" s="453"/>
      <c r="M45" s="390" t="s">
        <v>193</v>
      </c>
      <c r="N45" s="389">
        <f>Rates!$C$33</f>
        <v>601</v>
      </c>
      <c r="O45" s="389">
        <f t="shared" ref="O45:O53" si="47">N45+(N45*$B$5)</f>
        <v>601</v>
      </c>
      <c r="P45" s="389">
        <f t="shared" ref="P45:P53" si="48">O45+(O45*$B$5)</f>
        <v>601</v>
      </c>
      <c r="Q45" s="389">
        <f t="shared" ref="Q45:Q53" si="49">P45+(P45*$B$5)</f>
        <v>601</v>
      </c>
      <c r="R45" s="389">
        <f t="shared" ref="R45:R53" si="50">Q45+(Q45*$B$5)</f>
        <v>601</v>
      </c>
      <c r="S45" s="281"/>
      <c r="T45" s="389">
        <f>Rates!$E$33</f>
        <v>681</v>
      </c>
      <c r="U45" s="389">
        <f t="shared" ref="U45:U53" si="51">T45+(T45*$B$5)</f>
        <v>681</v>
      </c>
      <c r="V45" s="389">
        <f t="shared" si="44"/>
        <v>681</v>
      </c>
      <c r="W45" s="389">
        <f t="shared" si="45"/>
        <v>681</v>
      </c>
      <c r="X45" s="395">
        <f t="shared" si="46"/>
        <v>681</v>
      </c>
    </row>
    <row r="46" spans="1:24" ht="21" customHeight="1" x14ac:dyDescent="0.25">
      <c r="A46" s="138" t="s">
        <v>190</v>
      </c>
      <c r="B46" s="286"/>
      <c r="C46" s="287">
        <f>IF($B$43="Yes",  T44*B46, N44*B46)</f>
        <v>0</v>
      </c>
      <c r="D46" s="286"/>
      <c r="E46" s="287">
        <f>IF($B$43="Yes", U44*D46, O44*D46)</f>
        <v>0</v>
      </c>
      <c r="F46" s="286"/>
      <c r="G46" s="287">
        <f>IF($B$43="Yes", V44*F46,P44*F46)</f>
        <v>0</v>
      </c>
      <c r="H46" s="286"/>
      <c r="I46" s="287">
        <f>IF($B$43="Yes", W44*H46, Q44*H46)</f>
        <v>0</v>
      </c>
      <c r="J46" s="286"/>
      <c r="K46" s="291">
        <f>IF($B$43="Yes", X44*J46,R44*J46)</f>
        <v>0</v>
      </c>
      <c r="M46" s="391" t="s">
        <v>194</v>
      </c>
      <c r="N46" s="389">
        <f>Rates!$C$34</f>
        <v>402</v>
      </c>
      <c r="O46" s="389">
        <f t="shared" si="47"/>
        <v>402</v>
      </c>
      <c r="P46" s="389">
        <f t="shared" si="48"/>
        <v>402</v>
      </c>
      <c r="Q46" s="389">
        <f t="shared" si="49"/>
        <v>402</v>
      </c>
      <c r="R46" s="389">
        <f t="shared" si="50"/>
        <v>402</v>
      </c>
      <c r="S46" s="281"/>
      <c r="T46" s="389">
        <f>Rates!$E$34</f>
        <v>402</v>
      </c>
      <c r="U46" s="389">
        <f t="shared" si="51"/>
        <v>402</v>
      </c>
      <c r="V46" s="389">
        <f t="shared" si="44"/>
        <v>402</v>
      </c>
      <c r="W46" s="389">
        <f t="shared" si="45"/>
        <v>402</v>
      </c>
      <c r="X46" s="395">
        <f t="shared" si="46"/>
        <v>402</v>
      </c>
    </row>
    <row r="47" spans="1:24" ht="18.5" customHeight="1" x14ac:dyDescent="0.25">
      <c r="A47" s="138" t="s">
        <v>59</v>
      </c>
      <c r="B47" s="65">
        <f>B46</f>
        <v>0</v>
      </c>
      <c r="C47" s="64">
        <f>B47*N52</f>
        <v>0</v>
      </c>
      <c r="D47" s="65">
        <f>D46</f>
        <v>0</v>
      </c>
      <c r="E47" s="64">
        <f>D47*O52</f>
        <v>0</v>
      </c>
      <c r="F47" s="65">
        <f>F46</f>
        <v>0</v>
      </c>
      <c r="G47" s="64">
        <f>F47*P52</f>
        <v>0</v>
      </c>
      <c r="H47" s="65">
        <f>H46</f>
        <v>0</v>
      </c>
      <c r="I47" s="64">
        <f>H47*Q52</f>
        <v>0</v>
      </c>
      <c r="J47" s="65">
        <f>J46</f>
        <v>0</v>
      </c>
      <c r="K47" s="46">
        <f>J47*R52</f>
        <v>0</v>
      </c>
      <c r="M47" s="391" t="s">
        <v>195</v>
      </c>
      <c r="N47" s="389">
        <f>Rates!$C$35</f>
        <v>35</v>
      </c>
      <c r="O47" s="389">
        <f t="shared" si="47"/>
        <v>35</v>
      </c>
      <c r="P47" s="389">
        <f t="shared" si="48"/>
        <v>35</v>
      </c>
      <c r="Q47" s="389">
        <f t="shared" si="49"/>
        <v>35</v>
      </c>
      <c r="R47" s="389">
        <f t="shared" si="50"/>
        <v>35</v>
      </c>
      <c r="S47" s="281"/>
      <c r="T47" s="389">
        <f>Rates!$E$35</f>
        <v>35</v>
      </c>
      <c r="U47" s="389">
        <f t="shared" si="51"/>
        <v>35</v>
      </c>
      <c r="V47" s="389">
        <f t="shared" si="44"/>
        <v>35</v>
      </c>
      <c r="W47" s="389">
        <f t="shared" si="45"/>
        <v>35</v>
      </c>
      <c r="X47" s="395">
        <f t="shared" si="46"/>
        <v>35</v>
      </c>
    </row>
    <row r="48" spans="1:24" ht="18" x14ac:dyDescent="0.25">
      <c r="A48" s="267" t="s">
        <v>192</v>
      </c>
      <c r="B48" s="63"/>
      <c r="C48" s="64">
        <f>IF($B$43="Yes",  T45*B48,N45*B48)</f>
        <v>0</v>
      </c>
      <c r="D48" s="63"/>
      <c r="E48" s="64">
        <f>IF($B$43="Yes",U45*D48,O45*D48)</f>
        <v>0</v>
      </c>
      <c r="F48" s="63"/>
      <c r="G48" s="64">
        <f>IF($B$43="Yes", V45*F48, P45* F48)</f>
        <v>0</v>
      </c>
      <c r="H48" s="63"/>
      <c r="I48" s="64">
        <f>IF($B$43="Yes",W45*H48, Q45*H48)</f>
        <v>0</v>
      </c>
      <c r="J48" s="63"/>
      <c r="K48" s="46">
        <f>IF($B$43="Yes", X45*J48,R45*J48)</f>
        <v>0</v>
      </c>
      <c r="M48" s="391" t="s">
        <v>196</v>
      </c>
      <c r="N48" s="389">
        <f>Rates!$C$36</f>
        <v>263</v>
      </c>
      <c r="O48" s="389">
        <f t="shared" si="47"/>
        <v>263</v>
      </c>
      <c r="P48" s="389">
        <f t="shared" si="48"/>
        <v>263</v>
      </c>
      <c r="Q48" s="389">
        <f t="shared" si="49"/>
        <v>263</v>
      </c>
      <c r="R48" s="389">
        <f t="shared" si="50"/>
        <v>263</v>
      </c>
      <c r="S48" s="281"/>
      <c r="T48" s="389">
        <f>Rates!$E$36</f>
        <v>263</v>
      </c>
      <c r="U48" s="389">
        <f t="shared" si="51"/>
        <v>263</v>
      </c>
      <c r="V48" s="389">
        <f t="shared" si="44"/>
        <v>263</v>
      </c>
      <c r="W48" s="389">
        <f t="shared" si="45"/>
        <v>263</v>
      </c>
      <c r="X48" s="395">
        <f t="shared" si="46"/>
        <v>263</v>
      </c>
    </row>
    <row r="49" spans="1:24" ht="20" customHeight="1" x14ac:dyDescent="0.25">
      <c r="A49" s="269" t="s">
        <v>191</v>
      </c>
      <c r="B49" s="66"/>
      <c r="C49" s="67">
        <f>B49</f>
        <v>0</v>
      </c>
      <c r="D49" s="66"/>
      <c r="E49" s="67">
        <f>D49</f>
        <v>0</v>
      </c>
      <c r="F49" s="66"/>
      <c r="G49" s="67">
        <f>F49</f>
        <v>0</v>
      </c>
      <c r="H49" s="66"/>
      <c r="I49" s="67">
        <f>H49</f>
        <v>0</v>
      </c>
      <c r="J49" s="66"/>
      <c r="K49" s="50">
        <f>J49</f>
        <v>0</v>
      </c>
      <c r="M49" s="391" t="s">
        <v>197</v>
      </c>
      <c r="N49" s="389">
        <f>Rates!$C$37</f>
        <v>100</v>
      </c>
      <c r="O49" s="389">
        <f t="shared" si="47"/>
        <v>100</v>
      </c>
      <c r="P49" s="389">
        <f t="shared" si="48"/>
        <v>100</v>
      </c>
      <c r="Q49" s="389">
        <f t="shared" si="49"/>
        <v>100</v>
      </c>
      <c r="R49" s="389">
        <f t="shared" si="50"/>
        <v>100</v>
      </c>
      <c r="S49" s="281"/>
      <c r="T49" s="389">
        <f>Rates!$E$37</f>
        <v>100</v>
      </c>
      <c r="U49" s="389">
        <f t="shared" si="51"/>
        <v>100</v>
      </c>
      <c r="V49" s="389">
        <f t="shared" si="44"/>
        <v>100</v>
      </c>
      <c r="W49" s="389">
        <f t="shared" si="45"/>
        <v>100</v>
      </c>
      <c r="X49" s="395">
        <f t="shared" si="46"/>
        <v>100</v>
      </c>
    </row>
    <row r="50" spans="1:24" ht="20" customHeight="1" x14ac:dyDescent="0.25">
      <c r="A50" s="183" t="s">
        <v>204</v>
      </c>
      <c r="B50" s="65"/>
      <c r="C50" s="64">
        <f>SUM(C46:C49)</f>
        <v>0</v>
      </c>
      <c r="D50" s="289"/>
      <c r="E50" s="64">
        <f t="shared" ref="E50" si="52">SUM(E46:E49)</f>
        <v>0</v>
      </c>
      <c r="F50" s="289"/>
      <c r="G50" s="64">
        <f t="shared" ref="G50" si="53">SUM(G46:G49)</f>
        <v>0</v>
      </c>
      <c r="H50" s="289"/>
      <c r="I50" s="64">
        <f t="shared" ref="I50" si="54">SUM(I46:I49)</f>
        <v>0</v>
      </c>
      <c r="J50" s="289"/>
      <c r="K50" s="46">
        <f t="shared" ref="K50" si="55">SUM(K46:K49)</f>
        <v>0</v>
      </c>
      <c r="M50" s="391" t="s">
        <v>198</v>
      </c>
      <c r="N50" s="389">
        <f>Rates!$C$38</f>
        <v>100</v>
      </c>
      <c r="O50" s="389">
        <f t="shared" si="47"/>
        <v>100</v>
      </c>
      <c r="P50" s="389">
        <f t="shared" si="48"/>
        <v>100</v>
      </c>
      <c r="Q50" s="389">
        <f t="shared" si="49"/>
        <v>100</v>
      </c>
      <c r="R50" s="389">
        <f t="shared" si="50"/>
        <v>100</v>
      </c>
      <c r="S50" s="281"/>
      <c r="T50" s="389">
        <f>Rates!$E$38</f>
        <v>100</v>
      </c>
      <c r="U50" s="389">
        <f t="shared" si="51"/>
        <v>100</v>
      </c>
      <c r="V50" s="389">
        <f t="shared" si="44"/>
        <v>100</v>
      </c>
      <c r="W50" s="389">
        <f t="shared" si="45"/>
        <v>100</v>
      </c>
      <c r="X50" s="395">
        <f t="shared" si="46"/>
        <v>100</v>
      </c>
    </row>
    <row r="51" spans="1:24" ht="28.5" customHeight="1" x14ac:dyDescent="0.25">
      <c r="A51" s="183" t="s">
        <v>64</v>
      </c>
      <c r="B51" s="288"/>
      <c r="C51" s="203"/>
      <c r="D51" s="288"/>
      <c r="E51" s="203"/>
      <c r="F51" s="290"/>
      <c r="G51" s="203"/>
      <c r="H51" s="290"/>
      <c r="I51" s="203"/>
      <c r="J51" s="290"/>
      <c r="K51" s="197"/>
      <c r="M51" s="391" t="s">
        <v>199</v>
      </c>
      <c r="N51" s="389">
        <f>Rates!$C$39</f>
        <v>540</v>
      </c>
      <c r="O51" s="389">
        <f t="shared" si="47"/>
        <v>540</v>
      </c>
      <c r="P51" s="389">
        <f t="shared" si="48"/>
        <v>540</v>
      </c>
      <c r="Q51" s="389">
        <f t="shared" si="49"/>
        <v>540</v>
      </c>
      <c r="R51" s="389">
        <f t="shared" si="50"/>
        <v>540</v>
      </c>
      <c r="S51" s="281"/>
      <c r="T51" s="389">
        <f>Rates!$E$39</f>
        <v>540</v>
      </c>
      <c r="U51" s="389">
        <f t="shared" si="51"/>
        <v>540</v>
      </c>
      <c r="V51" s="389">
        <f t="shared" si="44"/>
        <v>540</v>
      </c>
      <c r="W51" s="389">
        <f t="shared" si="45"/>
        <v>540</v>
      </c>
      <c r="X51" s="395">
        <f t="shared" si="46"/>
        <v>540</v>
      </c>
    </row>
    <row r="52" spans="1:24" ht="32.5" customHeight="1" thickBot="1" x14ac:dyDescent="0.35">
      <c r="A52" s="292" t="s">
        <v>205</v>
      </c>
      <c r="B52" s="293"/>
      <c r="C52" s="294">
        <f>C50*B51</f>
        <v>0</v>
      </c>
      <c r="D52" s="293"/>
      <c r="E52" s="294">
        <f>E50*D51</f>
        <v>0</v>
      </c>
      <c r="F52" s="293"/>
      <c r="G52" s="294">
        <f>G50*F51</f>
        <v>0</v>
      </c>
      <c r="H52" s="295"/>
      <c r="I52" s="296">
        <f>I50*H51</f>
        <v>0</v>
      </c>
      <c r="J52" s="295"/>
      <c r="K52" s="297">
        <f>K50*J51</f>
        <v>0</v>
      </c>
      <c r="M52" s="391" t="s">
        <v>200</v>
      </c>
      <c r="N52" s="389">
        <f>Rates!$C$40</f>
        <v>1100</v>
      </c>
      <c r="O52" s="389">
        <f t="shared" si="47"/>
        <v>1100</v>
      </c>
      <c r="P52" s="389">
        <f t="shared" si="48"/>
        <v>1100</v>
      </c>
      <c r="Q52" s="389">
        <f t="shared" si="49"/>
        <v>1100</v>
      </c>
      <c r="R52" s="389">
        <f t="shared" si="50"/>
        <v>1100</v>
      </c>
      <c r="S52" s="281"/>
      <c r="T52" s="389">
        <f>Rates!$E$40</f>
        <v>1100</v>
      </c>
      <c r="U52" s="389">
        <f t="shared" si="51"/>
        <v>1100</v>
      </c>
      <c r="V52" s="389">
        <f t="shared" si="44"/>
        <v>1100</v>
      </c>
      <c r="W52" s="389">
        <f t="shared" si="45"/>
        <v>1100</v>
      </c>
      <c r="X52" s="395">
        <f t="shared" si="46"/>
        <v>1100</v>
      </c>
    </row>
    <row r="53" spans="1:24" ht="18.5" thickBot="1" x14ac:dyDescent="0.3">
      <c r="A53" s="60"/>
      <c r="B53" s="59"/>
      <c r="C53" s="31"/>
      <c r="D53" s="59"/>
      <c r="E53" s="31"/>
      <c r="F53" s="59"/>
      <c r="G53" s="31"/>
      <c r="M53" s="392" t="s">
        <v>201</v>
      </c>
      <c r="N53" s="393">
        <f>Rates!$C$41</f>
        <v>180</v>
      </c>
      <c r="O53" s="393">
        <f t="shared" si="47"/>
        <v>180</v>
      </c>
      <c r="P53" s="393">
        <f t="shared" si="48"/>
        <v>180</v>
      </c>
      <c r="Q53" s="393">
        <f t="shared" si="49"/>
        <v>180</v>
      </c>
      <c r="R53" s="393">
        <f t="shared" si="50"/>
        <v>180</v>
      </c>
      <c r="S53" s="284"/>
      <c r="T53" s="393">
        <f>Rates!$E$41</f>
        <v>180</v>
      </c>
      <c r="U53" s="393">
        <f t="shared" si="51"/>
        <v>180</v>
      </c>
      <c r="V53" s="393">
        <f t="shared" si="44"/>
        <v>180</v>
      </c>
      <c r="W53" s="393">
        <f t="shared" si="45"/>
        <v>180</v>
      </c>
      <c r="X53" s="396">
        <f t="shared" si="46"/>
        <v>180</v>
      </c>
    </row>
    <row r="54" spans="1:24" ht="13" thickBot="1" x14ac:dyDescent="0.3"/>
    <row r="55" spans="1:24" ht="13" x14ac:dyDescent="0.3">
      <c r="A55" s="278" t="s">
        <v>189</v>
      </c>
      <c r="B55" s="454" t="str">
        <f>'Full Budget'!B118</f>
        <v>-</v>
      </c>
      <c r="C55" s="454"/>
      <c r="D55" s="455"/>
      <c r="E55" s="274"/>
      <c r="F55" s="274"/>
      <c r="G55" s="264"/>
      <c r="H55" s="274"/>
      <c r="I55" s="274"/>
      <c r="J55" s="274"/>
      <c r="K55" s="275"/>
      <c r="L55" s="276"/>
      <c r="M55" s="283"/>
      <c r="N55" s="456" t="s">
        <v>224</v>
      </c>
      <c r="O55" s="456"/>
      <c r="P55" s="456"/>
      <c r="Q55" s="456"/>
      <c r="R55" s="456"/>
      <c r="S55" s="279"/>
      <c r="T55" s="456" t="s">
        <v>188</v>
      </c>
      <c r="U55" s="456"/>
      <c r="V55" s="456"/>
      <c r="W55" s="456"/>
      <c r="X55" s="457"/>
    </row>
    <row r="56" spans="1:24" ht="16.5" customHeight="1" x14ac:dyDescent="0.25">
      <c r="A56" s="352" t="s">
        <v>225</v>
      </c>
      <c r="B56" s="271"/>
      <c r="C56" s="266"/>
      <c r="D56" s="276"/>
      <c r="E56" s="272"/>
      <c r="F56" s="107"/>
      <c r="G56" s="273"/>
      <c r="H56" s="276"/>
      <c r="I56" s="276"/>
      <c r="J56" s="276"/>
      <c r="K56" s="277"/>
      <c r="L56" s="276"/>
      <c r="M56" s="386"/>
      <c r="N56" s="387" t="s">
        <v>0</v>
      </c>
      <c r="O56" s="387" t="s">
        <v>1</v>
      </c>
      <c r="P56" s="387" t="s">
        <v>2</v>
      </c>
      <c r="Q56" s="387" t="s">
        <v>3</v>
      </c>
      <c r="R56" s="387" t="s">
        <v>4</v>
      </c>
      <c r="S56" s="282"/>
      <c r="T56" s="387" t="s">
        <v>0</v>
      </c>
      <c r="U56" s="387" t="s">
        <v>1</v>
      </c>
      <c r="V56" s="387" t="s">
        <v>2</v>
      </c>
      <c r="W56" s="387" t="s">
        <v>3</v>
      </c>
      <c r="X56" s="394" t="s">
        <v>4</v>
      </c>
    </row>
    <row r="57" spans="1:24" ht="18" x14ac:dyDescent="0.25">
      <c r="A57" s="195" t="s">
        <v>223</v>
      </c>
      <c r="B57" s="285"/>
      <c r="C57" s="266"/>
      <c r="D57" s="276"/>
      <c r="E57" s="265"/>
      <c r="F57" s="107"/>
      <c r="G57" s="107"/>
      <c r="H57" s="276"/>
      <c r="I57" s="276"/>
      <c r="J57" s="276"/>
      <c r="K57" s="277"/>
      <c r="L57" s="276"/>
      <c r="M57" s="388" t="s">
        <v>203</v>
      </c>
      <c r="N57" s="389">
        <f>Rates!$C$32</f>
        <v>5408</v>
      </c>
      <c r="O57" s="389">
        <f>N57+(N57*$B$5)</f>
        <v>5408</v>
      </c>
      <c r="P57" s="389">
        <f>O57+(O57*$B$5)</f>
        <v>5408</v>
      </c>
      <c r="Q57" s="389">
        <f>P57+(P57*$B$5)</f>
        <v>5408</v>
      </c>
      <c r="R57" s="389">
        <f>Q57+(Q57*$B$5)</f>
        <v>5408</v>
      </c>
      <c r="S57" s="281"/>
      <c r="T57" s="389">
        <f>Rates!$E$32</f>
        <v>6124</v>
      </c>
      <c r="U57" s="389">
        <f>T57+(T57*$B$5)</f>
        <v>6124</v>
      </c>
      <c r="V57" s="389">
        <f t="shared" ref="V57:V66" si="56">U57+(U57*$B$5)</f>
        <v>6124</v>
      </c>
      <c r="W57" s="389">
        <f t="shared" ref="W57:W66" si="57">V57+(V57*$B$5)</f>
        <v>6124</v>
      </c>
      <c r="X57" s="395">
        <f t="shared" ref="X57:X66" si="58">W57+(W57*$B$5)</f>
        <v>6124</v>
      </c>
    </row>
    <row r="58" spans="1:24" ht="16.5" customHeight="1" x14ac:dyDescent="0.25">
      <c r="A58" s="212"/>
      <c r="B58" s="452" t="s">
        <v>0</v>
      </c>
      <c r="C58" s="452"/>
      <c r="D58" s="452" t="s">
        <v>1</v>
      </c>
      <c r="E58" s="452"/>
      <c r="F58" s="452" t="s">
        <v>2</v>
      </c>
      <c r="G58" s="452"/>
      <c r="H58" s="452" t="s">
        <v>3</v>
      </c>
      <c r="I58" s="452"/>
      <c r="J58" s="452" t="s">
        <v>4</v>
      </c>
      <c r="K58" s="453"/>
      <c r="M58" s="390" t="s">
        <v>193</v>
      </c>
      <c r="N58" s="389">
        <f>Rates!$C$33</f>
        <v>601</v>
      </c>
      <c r="O58" s="389">
        <f t="shared" ref="O58:O66" si="59">N58+(N58*$B$5)</f>
        <v>601</v>
      </c>
      <c r="P58" s="389">
        <f t="shared" ref="P58:P66" si="60">O58+(O58*$B$5)</f>
        <v>601</v>
      </c>
      <c r="Q58" s="389">
        <f t="shared" ref="Q58:Q66" si="61">P58+(P58*$B$5)</f>
        <v>601</v>
      </c>
      <c r="R58" s="389">
        <f t="shared" ref="R58:R66" si="62">Q58+(Q58*$B$5)</f>
        <v>601</v>
      </c>
      <c r="S58" s="281"/>
      <c r="T58" s="389">
        <f>Rates!$E$33</f>
        <v>681</v>
      </c>
      <c r="U58" s="389">
        <f t="shared" ref="U58:U66" si="63">T58+(T58*$B$5)</f>
        <v>681</v>
      </c>
      <c r="V58" s="389">
        <f t="shared" si="56"/>
        <v>681</v>
      </c>
      <c r="W58" s="389">
        <f t="shared" si="57"/>
        <v>681</v>
      </c>
      <c r="X58" s="395">
        <f t="shared" si="58"/>
        <v>681</v>
      </c>
    </row>
    <row r="59" spans="1:24" ht="22" customHeight="1" x14ac:dyDescent="0.25">
      <c r="A59" s="138" t="s">
        <v>190</v>
      </c>
      <c r="B59" s="286"/>
      <c r="C59" s="287">
        <f>IF($B$56="Yes",  T57*B59, N57*B59)</f>
        <v>0</v>
      </c>
      <c r="D59" s="286"/>
      <c r="E59" s="287">
        <f>IF($B$56="Yes", U57*D59, O57*D59)</f>
        <v>0</v>
      </c>
      <c r="F59" s="286"/>
      <c r="G59" s="287">
        <f>IF($B$56="Yes", V57*F59,P57*F59)</f>
        <v>0</v>
      </c>
      <c r="H59" s="286"/>
      <c r="I59" s="287">
        <f>IF($B$56="Yes", W57*H59, Q57*H59)</f>
        <v>0</v>
      </c>
      <c r="J59" s="286"/>
      <c r="K59" s="291">
        <f>IF($B$56="Yes", X57*J59,R57*J59)</f>
        <v>0</v>
      </c>
      <c r="M59" s="391" t="s">
        <v>194</v>
      </c>
      <c r="N59" s="389">
        <f>Rates!$C$34</f>
        <v>402</v>
      </c>
      <c r="O59" s="389">
        <f t="shared" si="59"/>
        <v>402</v>
      </c>
      <c r="P59" s="389">
        <f t="shared" si="60"/>
        <v>402</v>
      </c>
      <c r="Q59" s="389">
        <f t="shared" si="61"/>
        <v>402</v>
      </c>
      <c r="R59" s="389">
        <f t="shared" si="62"/>
        <v>402</v>
      </c>
      <c r="S59" s="281"/>
      <c r="T59" s="389">
        <f>Rates!$E$34</f>
        <v>402</v>
      </c>
      <c r="U59" s="389">
        <f t="shared" si="63"/>
        <v>402</v>
      </c>
      <c r="V59" s="389">
        <f t="shared" si="56"/>
        <v>402</v>
      </c>
      <c r="W59" s="389">
        <f t="shared" si="57"/>
        <v>402</v>
      </c>
      <c r="X59" s="395">
        <f t="shared" si="58"/>
        <v>402</v>
      </c>
    </row>
    <row r="60" spans="1:24" ht="23" customHeight="1" x14ac:dyDescent="0.25">
      <c r="A60" s="138" t="s">
        <v>59</v>
      </c>
      <c r="B60" s="65">
        <f>B59</f>
        <v>0</v>
      </c>
      <c r="C60" s="64">
        <f>B60*N65</f>
        <v>0</v>
      </c>
      <c r="D60" s="65">
        <f>D59</f>
        <v>0</v>
      </c>
      <c r="E60" s="64">
        <f>D60*O65</f>
        <v>0</v>
      </c>
      <c r="F60" s="65">
        <f>F59</f>
        <v>0</v>
      </c>
      <c r="G60" s="64">
        <f>F60*P65</f>
        <v>0</v>
      </c>
      <c r="H60" s="65">
        <f>H59</f>
        <v>0</v>
      </c>
      <c r="I60" s="64">
        <f>H60*Q65</f>
        <v>0</v>
      </c>
      <c r="J60" s="65">
        <f>J59</f>
        <v>0</v>
      </c>
      <c r="K60" s="46">
        <f>J60*R65</f>
        <v>0</v>
      </c>
      <c r="M60" s="391" t="s">
        <v>195</v>
      </c>
      <c r="N60" s="389">
        <f>Rates!$C$35</f>
        <v>35</v>
      </c>
      <c r="O60" s="389">
        <f t="shared" si="59"/>
        <v>35</v>
      </c>
      <c r="P60" s="389">
        <f t="shared" si="60"/>
        <v>35</v>
      </c>
      <c r="Q60" s="389">
        <f t="shared" si="61"/>
        <v>35</v>
      </c>
      <c r="R60" s="389">
        <f t="shared" si="62"/>
        <v>35</v>
      </c>
      <c r="S60" s="281"/>
      <c r="T60" s="389">
        <f>Rates!$E$35</f>
        <v>35</v>
      </c>
      <c r="U60" s="389">
        <f t="shared" si="63"/>
        <v>35</v>
      </c>
      <c r="V60" s="389">
        <f t="shared" si="56"/>
        <v>35</v>
      </c>
      <c r="W60" s="389">
        <f t="shared" si="57"/>
        <v>35</v>
      </c>
      <c r="X60" s="395">
        <f t="shared" si="58"/>
        <v>35</v>
      </c>
    </row>
    <row r="61" spans="1:24" ht="18" x14ac:dyDescent="0.25">
      <c r="A61" s="267" t="s">
        <v>192</v>
      </c>
      <c r="B61" s="63"/>
      <c r="C61" s="64">
        <f>IF($B$56="Yes",  T58*B61,N58*B61)</f>
        <v>0</v>
      </c>
      <c r="D61" s="63"/>
      <c r="E61" s="64">
        <f>IF($B$56="Yes",U58*D61,O58*D61)</f>
        <v>0</v>
      </c>
      <c r="F61" s="63"/>
      <c r="G61" s="64">
        <f>IF($B$56="Yes", V58*F61, P58* F61)</f>
        <v>0</v>
      </c>
      <c r="H61" s="63"/>
      <c r="I61" s="64">
        <f>IF($B$56="Yes",W58*H61, Q58*H61)</f>
        <v>0</v>
      </c>
      <c r="J61" s="63"/>
      <c r="K61" s="46">
        <f>IF($B$56="Yes", X58*J61,R58*J61)</f>
        <v>0</v>
      </c>
      <c r="M61" s="391" t="s">
        <v>196</v>
      </c>
      <c r="N61" s="389">
        <f>Rates!$C$36</f>
        <v>263</v>
      </c>
      <c r="O61" s="389">
        <f t="shared" si="59"/>
        <v>263</v>
      </c>
      <c r="P61" s="389">
        <f t="shared" si="60"/>
        <v>263</v>
      </c>
      <c r="Q61" s="389">
        <f t="shared" si="61"/>
        <v>263</v>
      </c>
      <c r="R61" s="389">
        <f t="shared" si="62"/>
        <v>263</v>
      </c>
      <c r="S61" s="281"/>
      <c r="T61" s="389">
        <f>Rates!$E$36</f>
        <v>263</v>
      </c>
      <c r="U61" s="389">
        <f t="shared" si="63"/>
        <v>263</v>
      </c>
      <c r="V61" s="389">
        <f t="shared" si="56"/>
        <v>263</v>
      </c>
      <c r="W61" s="389">
        <f t="shared" si="57"/>
        <v>263</v>
      </c>
      <c r="X61" s="395">
        <f t="shared" si="58"/>
        <v>263</v>
      </c>
    </row>
    <row r="62" spans="1:24" ht="20.5" customHeight="1" x14ac:dyDescent="0.25">
      <c r="A62" s="269" t="s">
        <v>191</v>
      </c>
      <c r="B62" s="66"/>
      <c r="C62" s="67">
        <f>B62</f>
        <v>0</v>
      </c>
      <c r="D62" s="66"/>
      <c r="E62" s="67">
        <f>D62</f>
        <v>0</v>
      </c>
      <c r="F62" s="66"/>
      <c r="G62" s="67">
        <f>F62</f>
        <v>0</v>
      </c>
      <c r="H62" s="66"/>
      <c r="I62" s="67">
        <f>H62</f>
        <v>0</v>
      </c>
      <c r="J62" s="66"/>
      <c r="K62" s="50">
        <f>J62</f>
        <v>0</v>
      </c>
      <c r="M62" s="391" t="s">
        <v>197</v>
      </c>
      <c r="N62" s="389">
        <f>Rates!$C$37</f>
        <v>100</v>
      </c>
      <c r="O62" s="389">
        <f t="shared" si="59"/>
        <v>100</v>
      </c>
      <c r="P62" s="389">
        <f t="shared" si="60"/>
        <v>100</v>
      </c>
      <c r="Q62" s="389">
        <f t="shared" si="61"/>
        <v>100</v>
      </c>
      <c r="R62" s="389">
        <f t="shared" si="62"/>
        <v>100</v>
      </c>
      <c r="S62" s="281"/>
      <c r="T62" s="389">
        <f>Rates!$E$37</f>
        <v>100</v>
      </c>
      <c r="U62" s="389">
        <f t="shared" si="63"/>
        <v>100</v>
      </c>
      <c r="V62" s="389">
        <f t="shared" si="56"/>
        <v>100</v>
      </c>
      <c r="W62" s="389">
        <f t="shared" si="57"/>
        <v>100</v>
      </c>
      <c r="X62" s="395">
        <f t="shared" si="58"/>
        <v>100</v>
      </c>
    </row>
    <row r="63" spans="1:24" ht="22" customHeight="1" x14ac:dyDescent="0.25">
      <c r="A63" s="183" t="s">
        <v>204</v>
      </c>
      <c r="B63" s="65"/>
      <c r="C63" s="64">
        <f>SUM(C59:C62)</f>
        <v>0</v>
      </c>
      <c r="D63" s="289"/>
      <c r="E63" s="64">
        <f t="shared" ref="E63" si="64">SUM(E59:E62)</f>
        <v>0</v>
      </c>
      <c r="F63" s="289"/>
      <c r="G63" s="64">
        <f t="shared" ref="G63" si="65">SUM(G59:G62)</f>
        <v>0</v>
      </c>
      <c r="H63" s="289"/>
      <c r="I63" s="64">
        <f t="shared" ref="I63" si="66">SUM(I59:I62)</f>
        <v>0</v>
      </c>
      <c r="J63" s="289"/>
      <c r="K63" s="46">
        <f t="shared" ref="K63" si="67">SUM(K59:K62)</f>
        <v>0</v>
      </c>
      <c r="M63" s="391" t="s">
        <v>198</v>
      </c>
      <c r="N63" s="389">
        <f>Rates!$C$38</f>
        <v>100</v>
      </c>
      <c r="O63" s="389">
        <f t="shared" si="59"/>
        <v>100</v>
      </c>
      <c r="P63" s="389">
        <f t="shared" si="60"/>
        <v>100</v>
      </c>
      <c r="Q63" s="389">
        <f t="shared" si="61"/>
        <v>100</v>
      </c>
      <c r="R63" s="389">
        <f t="shared" si="62"/>
        <v>100</v>
      </c>
      <c r="S63" s="281"/>
      <c r="T63" s="389">
        <f>Rates!$E$38</f>
        <v>100</v>
      </c>
      <c r="U63" s="389">
        <f t="shared" si="63"/>
        <v>100</v>
      </c>
      <c r="V63" s="389">
        <f t="shared" si="56"/>
        <v>100</v>
      </c>
      <c r="W63" s="389">
        <f t="shared" si="57"/>
        <v>100</v>
      </c>
      <c r="X63" s="395">
        <f t="shared" si="58"/>
        <v>100</v>
      </c>
    </row>
    <row r="64" spans="1:24" ht="32" customHeight="1" x14ac:dyDescent="0.25">
      <c r="A64" s="183" t="s">
        <v>64</v>
      </c>
      <c r="B64" s="288"/>
      <c r="C64" s="203"/>
      <c r="D64" s="288"/>
      <c r="E64" s="203"/>
      <c r="F64" s="290"/>
      <c r="G64" s="203"/>
      <c r="H64" s="290"/>
      <c r="I64" s="203"/>
      <c r="J64" s="290"/>
      <c r="K64" s="197"/>
      <c r="M64" s="391" t="s">
        <v>199</v>
      </c>
      <c r="N64" s="389">
        <f>Rates!$C$39</f>
        <v>540</v>
      </c>
      <c r="O64" s="389">
        <f t="shared" si="59"/>
        <v>540</v>
      </c>
      <c r="P64" s="389">
        <f t="shared" si="60"/>
        <v>540</v>
      </c>
      <c r="Q64" s="389">
        <f t="shared" si="61"/>
        <v>540</v>
      </c>
      <c r="R64" s="389">
        <f t="shared" si="62"/>
        <v>540</v>
      </c>
      <c r="S64" s="281"/>
      <c r="T64" s="389">
        <f>Rates!$E$39</f>
        <v>540</v>
      </c>
      <c r="U64" s="389">
        <f t="shared" si="63"/>
        <v>540</v>
      </c>
      <c r="V64" s="389">
        <f t="shared" si="56"/>
        <v>540</v>
      </c>
      <c r="W64" s="389">
        <f t="shared" si="57"/>
        <v>540</v>
      </c>
      <c r="X64" s="395">
        <f t="shared" si="58"/>
        <v>540</v>
      </c>
    </row>
    <row r="65" spans="1:24" ht="30" customHeight="1" thickBot="1" x14ac:dyDescent="0.35">
      <c r="A65" s="292" t="s">
        <v>205</v>
      </c>
      <c r="B65" s="293"/>
      <c r="C65" s="294">
        <f>C63*B64</f>
        <v>0</v>
      </c>
      <c r="D65" s="293"/>
      <c r="E65" s="294">
        <f>E63*D64</f>
        <v>0</v>
      </c>
      <c r="F65" s="293"/>
      <c r="G65" s="294">
        <f>G63*F64</f>
        <v>0</v>
      </c>
      <c r="H65" s="295"/>
      <c r="I65" s="296">
        <f>I63*H64</f>
        <v>0</v>
      </c>
      <c r="J65" s="295"/>
      <c r="K65" s="297">
        <f>K63*J64</f>
        <v>0</v>
      </c>
      <c r="M65" s="391" t="s">
        <v>200</v>
      </c>
      <c r="N65" s="389">
        <f>Rates!$C$40</f>
        <v>1100</v>
      </c>
      <c r="O65" s="389">
        <f t="shared" si="59"/>
        <v>1100</v>
      </c>
      <c r="P65" s="389">
        <f t="shared" si="60"/>
        <v>1100</v>
      </c>
      <c r="Q65" s="389">
        <f t="shared" si="61"/>
        <v>1100</v>
      </c>
      <c r="R65" s="389">
        <f t="shared" si="62"/>
        <v>1100</v>
      </c>
      <c r="S65" s="281"/>
      <c r="T65" s="389">
        <f>Rates!$E$40</f>
        <v>1100</v>
      </c>
      <c r="U65" s="389">
        <f t="shared" si="63"/>
        <v>1100</v>
      </c>
      <c r="V65" s="389">
        <f t="shared" si="56"/>
        <v>1100</v>
      </c>
      <c r="W65" s="389">
        <f t="shared" si="57"/>
        <v>1100</v>
      </c>
      <c r="X65" s="395">
        <f t="shared" si="58"/>
        <v>1100</v>
      </c>
    </row>
    <row r="66" spans="1:24" ht="14" customHeight="1" thickBot="1" x14ac:dyDescent="0.3">
      <c r="A66" s="60"/>
      <c r="B66" s="59"/>
      <c r="C66" s="31"/>
      <c r="D66" s="59"/>
      <c r="E66" s="31"/>
      <c r="F66" s="59"/>
      <c r="G66" s="31"/>
      <c r="M66" s="392" t="s">
        <v>201</v>
      </c>
      <c r="N66" s="393">
        <f>Rates!$C$41</f>
        <v>180</v>
      </c>
      <c r="O66" s="393">
        <f t="shared" si="59"/>
        <v>180</v>
      </c>
      <c r="P66" s="393">
        <f t="shared" si="60"/>
        <v>180</v>
      </c>
      <c r="Q66" s="393">
        <f t="shared" si="61"/>
        <v>180</v>
      </c>
      <c r="R66" s="393">
        <f t="shared" si="62"/>
        <v>180</v>
      </c>
      <c r="S66" s="284"/>
      <c r="T66" s="393">
        <f>Rates!$E$41</f>
        <v>180</v>
      </c>
      <c r="U66" s="393">
        <f t="shared" si="63"/>
        <v>180</v>
      </c>
      <c r="V66" s="393">
        <f t="shared" si="56"/>
        <v>180</v>
      </c>
      <c r="W66" s="393">
        <f t="shared" si="57"/>
        <v>180</v>
      </c>
      <c r="X66" s="396">
        <f t="shared" si="58"/>
        <v>180</v>
      </c>
    </row>
    <row r="68" spans="1:24" ht="42.5" customHeight="1" x14ac:dyDescent="0.3">
      <c r="A68" s="451" t="s">
        <v>226</v>
      </c>
      <c r="B68" s="451"/>
      <c r="C68" s="451"/>
      <c r="D68" s="451"/>
      <c r="E68" s="451"/>
      <c r="F68" s="451"/>
      <c r="G68" s="451"/>
      <c r="H68" s="451"/>
      <c r="I68" s="451"/>
      <c r="J68" s="451"/>
      <c r="K68" s="451"/>
    </row>
  </sheetData>
  <mergeCells count="44">
    <mergeCell ref="N55:R55"/>
    <mergeCell ref="T55:X55"/>
    <mergeCell ref="B58:C58"/>
    <mergeCell ref="D58:E58"/>
    <mergeCell ref="F58:G58"/>
    <mergeCell ref="H58:I58"/>
    <mergeCell ref="J58:K58"/>
    <mergeCell ref="T29:X29"/>
    <mergeCell ref="B42:D42"/>
    <mergeCell ref="N42:R42"/>
    <mergeCell ref="T42:X42"/>
    <mergeCell ref="B45:C45"/>
    <mergeCell ref="D45:E45"/>
    <mergeCell ref="F45:G45"/>
    <mergeCell ref="H45:I45"/>
    <mergeCell ref="J45:K45"/>
    <mergeCell ref="B29:D29"/>
    <mergeCell ref="N29:R29"/>
    <mergeCell ref="B32:C32"/>
    <mergeCell ref="D32:E32"/>
    <mergeCell ref="F32:G32"/>
    <mergeCell ref="H32:I32"/>
    <mergeCell ref="J32:K32"/>
    <mergeCell ref="N3:R3"/>
    <mergeCell ref="T3:X3"/>
    <mergeCell ref="M1:X1"/>
    <mergeCell ref="B16:D16"/>
    <mergeCell ref="N16:R16"/>
    <mergeCell ref="T16:X16"/>
    <mergeCell ref="A1:K1"/>
    <mergeCell ref="B3:D3"/>
    <mergeCell ref="D6:E6"/>
    <mergeCell ref="A2:K2"/>
    <mergeCell ref="F6:G6"/>
    <mergeCell ref="H6:I6"/>
    <mergeCell ref="J6:K6"/>
    <mergeCell ref="B6:C6"/>
    <mergeCell ref="A68:K68"/>
    <mergeCell ref="B19:C19"/>
    <mergeCell ref="D19:E19"/>
    <mergeCell ref="F19:G19"/>
    <mergeCell ref="H19:I19"/>
    <mergeCell ref="J19:K19"/>
    <mergeCell ref="B55:D55"/>
  </mergeCells>
  <phoneticPr fontId="14" type="noConversion"/>
  <dataValidations count="4">
    <dataValidation type="list" allowBlank="1" showInputMessage="1" showErrorMessage="1" sqref="B7 D7 F7 H7 J7 B20 D20 F20 H20 J20 B33 D33 F33 H33 J33 B46 D46 F46 H46 J46 B59 D59 F59 H59 J59" xr:uid="{23F5525F-FE30-42F7-A2F6-9FF42E058AF4}">
      <formula1>"1, 2"</formula1>
    </dataValidation>
    <dataValidation type="list" allowBlank="1" showInputMessage="1" showErrorMessage="1" sqref="B4 B17 B30 B43 B56" xr:uid="{EFCE26E8-B2C0-4BC8-A5D1-2DB0396E916C}">
      <formula1>"No, Yes"</formula1>
    </dataValidation>
    <dataValidation type="list" allowBlank="1" showInputMessage="1" showErrorMessage="1" sqref="B9 D9 F9 H9 J9 B22 D22 F22 H22 J22 B35 D35 F35 H35 J35 B48 D48 F48 H48 J48 B61 D61 F61 H61 J61" xr:uid="{CD518D50-A15B-479C-B31F-D12DC09DE9DC}">
      <formula1>"0, 1, 2, 3, 4, 5, 6, 7, 8, 9, 10, 11, 12, 13, 14, 15, 16"</formula1>
    </dataValidation>
    <dataValidation type="list" allowBlank="1" showInputMessage="1" showErrorMessage="1" sqref="B5 B18 B31 B44 B57" xr:uid="{C830246E-6659-442D-99F3-31A0CA6E237E}">
      <formula1>"0%, 1%, 2%, 3%, 4%, 5%, 6%, 7%, 8%, 9%, 10%"</formula1>
    </dataValidation>
  </dataValidations>
  <pageMargins left="0.7" right="0.7" top="0.75" bottom="0.75" header="0.3" footer="0.3"/>
  <pageSetup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405D-32CF-48F9-BC0D-E31E8F09C6CC}">
  <dimension ref="A2:G41"/>
  <sheetViews>
    <sheetView workbookViewId="0">
      <selection activeCell="A8" sqref="A8"/>
    </sheetView>
  </sheetViews>
  <sheetFormatPr defaultRowHeight="14.5" x14ac:dyDescent="0.35"/>
  <cols>
    <col min="1" max="1" width="43" style="119" customWidth="1"/>
    <col min="2" max="2" width="29.81640625" customWidth="1"/>
    <col min="3" max="3" width="28.08984375" customWidth="1"/>
    <col min="4" max="4" width="8.7265625" customWidth="1"/>
    <col min="5" max="5" width="31.90625" style="119" customWidth="1"/>
    <col min="7" max="7" width="19.26953125" customWidth="1"/>
  </cols>
  <sheetData>
    <row r="2" spans="1:7" x14ac:dyDescent="0.35">
      <c r="A2" s="462" t="s">
        <v>251</v>
      </c>
      <c r="B2" s="462"/>
      <c r="C2" s="462"/>
      <c r="D2" s="462"/>
      <c r="E2" s="462"/>
    </row>
    <row r="3" spans="1:7" x14ac:dyDescent="0.35">
      <c r="A3" s="462" t="s">
        <v>258</v>
      </c>
      <c r="B3" s="462"/>
      <c r="C3" s="462"/>
      <c r="D3" s="462"/>
      <c r="E3" s="462"/>
    </row>
    <row r="4" spans="1:7" ht="15" thickBot="1" x14ac:dyDescent="0.4">
      <c r="A4" s="153"/>
      <c r="G4" s="153"/>
    </row>
    <row r="5" spans="1:7" x14ac:dyDescent="0.35">
      <c r="A5" s="119" t="s">
        <v>249</v>
      </c>
      <c r="B5" s="412" t="s">
        <v>60</v>
      </c>
      <c r="C5" s="413"/>
      <c r="D5" s="413"/>
      <c r="E5" s="414"/>
    </row>
    <row r="6" spans="1:7" x14ac:dyDescent="0.35">
      <c r="B6" s="415" t="s">
        <v>96</v>
      </c>
      <c r="C6" s="416"/>
      <c r="D6" s="416"/>
      <c r="E6" s="417"/>
    </row>
    <row r="7" spans="1:7" x14ac:dyDescent="0.35">
      <c r="B7" s="53"/>
      <c r="C7" s="57" t="s">
        <v>61</v>
      </c>
      <c r="D7" s="57" t="s">
        <v>63</v>
      </c>
      <c r="E7" s="83" t="s">
        <v>62</v>
      </c>
    </row>
    <row r="8" spans="1:7" x14ac:dyDescent="0.35">
      <c r="B8" s="55" t="s">
        <v>74</v>
      </c>
      <c r="C8" s="304">
        <v>0.5</v>
      </c>
      <c r="D8" s="304">
        <v>0.59699999999999998</v>
      </c>
      <c r="E8" s="84">
        <v>0.38</v>
      </c>
    </row>
    <row r="9" spans="1:7" x14ac:dyDescent="0.35">
      <c r="B9" s="55" t="s">
        <v>75</v>
      </c>
      <c r="C9" s="304">
        <v>0.26</v>
      </c>
      <c r="D9" s="304">
        <v>0.26</v>
      </c>
      <c r="E9" s="84">
        <v>0.26</v>
      </c>
    </row>
    <row r="10" spans="1:7" x14ac:dyDescent="0.35">
      <c r="B10" s="55" t="s">
        <v>76</v>
      </c>
      <c r="C10" s="304">
        <v>0.57130000000000003</v>
      </c>
      <c r="D10" s="304">
        <v>0.83740000000000003</v>
      </c>
      <c r="E10" s="84">
        <v>0.501</v>
      </c>
    </row>
    <row r="11" spans="1:7" x14ac:dyDescent="0.35">
      <c r="B11" s="55" t="s">
        <v>77</v>
      </c>
      <c r="C11" s="304">
        <v>0.31269999999999998</v>
      </c>
      <c r="D11" s="304">
        <v>0.503</v>
      </c>
      <c r="E11" s="84">
        <v>0.34820000000000001</v>
      </c>
    </row>
    <row r="12" spans="1:7" ht="15" thickBot="1" x14ac:dyDescent="0.4">
      <c r="B12" s="53"/>
      <c r="C12" s="305"/>
      <c r="D12" s="305"/>
      <c r="E12" s="44"/>
    </row>
    <row r="13" spans="1:7" x14ac:dyDescent="0.35">
      <c r="B13" s="56" t="s">
        <v>78</v>
      </c>
      <c r="C13" s="54"/>
      <c r="D13" s="366">
        <v>0.39</v>
      </c>
      <c r="E13" s="84"/>
    </row>
    <row r="14" spans="1:7" ht="15" thickBot="1" x14ac:dyDescent="0.4">
      <c r="B14" s="367" t="s">
        <v>79</v>
      </c>
      <c r="C14" s="365">
        <v>0.53320000000000001</v>
      </c>
      <c r="D14" s="28"/>
      <c r="E14" s="28"/>
    </row>
    <row r="15" spans="1:7" x14ac:dyDescent="0.35">
      <c r="B15" s="191"/>
      <c r="C15" s="398"/>
      <c r="D15" s="1"/>
      <c r="E15" s="1"/>
    </row>
    <row r="16" spans="1:7" x14ac:dyDescent="0.35">
      <c r="B16" s="460" t="s">
        <v>257</v>
      </c>
      <c r="C16" s="461"/>
      <c r="D16" s="1"/>
      <c r="E16" s="1"/>
    </row>
    <row r="17" spans="1:7" ht="29" x14ac:dyDescent="0.35">
      <c r="A17" s="119" t="s">
        <v>262</v>
      </c>
      <c r="B17" s="399" t="s">
        <v>252</v>
      </c>
      <c r="C17" s="400">
        <v>55</v>
      </c>
      <c r="D17" s="1"/>
      <c r="E17" s="1"/>
    </row>
    <row r="18" spans="1:7" x14ac:dyDescent="0.35">
      <c r="B18" s="401" t="s">
        <v>253</v>
      </c>
      <c r="C18" s="402">
        <v>59</v>
      </c>
      <c r="D18" s="1"/>
      <c r="E18" s="1"/>
    </row>
    <row r="19" spans="1:7" x14ac:dyDescent="0.35">
      <c r="B19" s="403" t="s">
        <v>254</v>
      </c>
      <c r="C19" s="404">
        <v>0.67</v>
      </c>
      <c r="D19" s="1"/>
      <c r="E19" s="1"/>
    </row>
    <row r="20" spans="1:7" ht="15" thickBot="1" x14ac:dyDescent="0.4"/>
    <row r="21" spans="1:7" ht="29" x14ac:dyDescent="0.35">
      <c r="A21" s="119" t="s">
        <v>255</v>
      </c>
      <c r="B21" s="437" t="s">
        <v>46</v>
      </c>
      <c r="C21" s="438"/>
      <c r="G21" s="119"/>
    </row>
    <row r="22" spans="1:7" ht="43.5" x14ac:dyDescent="0.35">
      <c r="A22" s="119" t="s">
        <v>248</v>
      </c>
      <c r="B22" s="25" t="s">
        <v>22</v>
      </c>
      <c r="C22" s="80">
        <v>0.317</v>
      </c>
    </row>
    <row r="23" spans="1:7" x14ac:dyDescent="0.35">
      <c r="B23" s="148" t="s">
        <v>16</v>
      </c>
      <c r="C23" s="81"/>
    </row>
    <row r="24" spans="1:7" x14ac:dyDescent="0.35">
      <c r="B24" s="25" t="s">
        <v>6</v>
      </c>
      <c r="C24" s="80">
        <v>0.40100000000000002</v>
      </c>
    </row>
    <row r="25" spans="1:7" x14ac:dyDescent="0.35">
      <c r="B25" s="26" t="s">
        <v>17</v>
      </c>
      <c r="C25" s="81"/>
    </row>
    <row r="26" spans="1:7" x14ac:dyDescent="0.35">
      <c r="B26" s="25" t="s">
        <v>18</v>
      </c>
      <c r="C26" s="80">
        <v>0.02</v>
      </c>
    </row>
    <row r="27" spans="1:7" x14ac:dyDescent="0.35">
      <c r="B27" s="26" t="s">
        <v>19</v>
      </c>
      <c r="C27" s="81"/>
    </row>
    <row r="28" spans="1:7" x14ac:dyDescent="0.35">
      <c r="B28" s="25" t="s">
        <v>20</v>
      </c>
      <c r="C28" s="80">
        <v>0.10100000000000001</v>
      </c>
    </row>
    <row r="29" spans="1:7" ht="15" thickBot="1" x14ac:dyDescent="0.4">
      <c r="B29" s="27" t="s">
        <v>21</v>
      </c>
      <c r="C29" s="28"/>
    </row>
    <row r="30" spans="1:7" ht="15" thickBot="1" x14ac:dyDescent="0.4"/>
    <row r="31" spans="1:7" ht="29" x14ac:dyDescent="0.35">
      <c r="A31" s="119" t="s">
        <v>256</v>
      </c>
      <c r="B31" s="283"/>
      <c r="C31" s="405" t="s">
        <v>224</v>
      </c>
      <c r="D31" s="279"/>
      <c r="E31" s="397" t="s">
        <v>188</v>
      </c>
    </row>
    <row r="32" spans="1:7" ht="29" x14ac:dyDescent="0.35">
      <c r="A32" s="119" t="s">
        <v>250</v>
      </c>
      <c r="B32" s="388" t="s">
        <v>203</v>
      </c>
      <c r="C32" s="389">
        <v>5408</v>
      </c>
      <c r="D32" s="281"/>
      <c r="E32" s="389">
        <v>6124</v>
      </c>
    </row>
    <row r="33" spans="2:5" ht="18" x14ac:dyDescent="0.35">
      <c r="B33" s="390" t="s">
        <v>193</v>
      </c>
      <c r="C33" s="389">
        <v>601</v>
      </c>
      <c r="D33" s="281"/>
      <c r="E33" s="389">
        <v>681</v>
      </c>
    </row>
    <row r="34" spans="2:5" ht="27" x14ac:dyDescent="0.35">
      <c r="B34" s="391" t="s">
        <v>194</v>
      </c>
      <c r="C34" s="389">
        <v>402</v>
      </c>
      <c r="D34" s="281"/>
      <c r="E34" s="389">
        <v>402</v>
      </c>
    </row>
    <row r="35" spans="2:5" ht="27" x14ac:dyDescent="0.35">
      <c r="B35" s="391" t="s">
        <v>195</v>
      </c>
      <c r="C35" s="389">
        <v>35</v>
      </c>
      <c r="D35" s="281"/>
      <c r="E35" s="389">
        <v>35</v>
      </c>
    </row>
    <row r="36" spans="2:5" ht="18" x14ac:dyDescent="0.35">
      <c r="B36" s="391" t="s">
        <v>196</v>
      </c>
      <c r="C36" s="389">
        <v>263</v>
      </c>
      <c r="D36" s="281"/>
      <c r="E36" s="389">
        <v>263</v>
      </c>
    </row>
    <row r="37" spans="2:5" ht="18" x14ac:dyDescent="0.35">
      <c r="B37" s="391" t="s">
        <v>197</v>
      </c>
      <c r="C37" s="389">
        <v>100</v>
      </c>
      <c r="D37" s="281"/>
      <c r="E37" s="389">
        <v>100</v>
      </c>
    </row>
    <row r="38" spans="2:5" ht="27" x14ac:dyDescent="0.35">
      <c r="B38" s="391" t="s">
        <v>198</v>
      </c>
      <c r="C38" s="389">
        <v>100</v>
      </c>
      <c r="D38" s="281"/>
      <c r="E38" s="389">
        <v>100</v>
      </c>
    </row>
    <row r="39" spans="2:5" ht="36" x14ac:dyDescent="0.35">
      <c r="B39" s="391" t="s">
        <v>199</v>
      </c>
      <c r="C39" s="389">
        <v>540</v>
      </c>
      <c r="D39" s="281"/>
      <c r="E39" s="389">
        <v>540</v>
      </c>
    </row>
    <row r="40" spans="2:5" ht="36" x14ac:dyDescent="0.35">
      <c r="B40" s="391" t="s">
        <v>200</v>
      </c>
      <c r="C40" s="389">
        <v>1100</v>
      </c>
      <c r="D40" s="281"/>
      <c r="E40" s="389">
        <v>1100</v>
      </c>
    </row>
    <row r="41" spans="2:5" ht="18.5" thickBot="1" x14ac:dyDescent="0.4">
      <c r="B41" s="392" t="s">
        <v>201</v>
      </c>
      <c r="C41" s="393">
        <v>180</v>
      </c>
      <c r="D41" s="284"/>
      <c r="E41" s="393">
        <v>180</v>
      </c>
    </row>
  </sheetData>
  <mergeCells count="6">
    <mergeCell ref="B21:C21"/>
    <mergeCell ref="B5:E5"/>
    <mergeCell ref="B6:E6"/>
    <mergeCell ref="B16:C16"/>
    <mergeCell ref="A2:E2"/>
    <mergeCell ref="A3:E3"/>
  </mergeCells>
  <hyperlinks>
    <hyperlink ref="B5:E5" r:id="rId1" display="F&amp;A Rate Table" xr:uid="{CCDFB1FB-6F98-4F09-80D1-4D63F808837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Full Budget</vt:lpstr>
      <vt:lpstr>Personnel</vt:lpstr>
      <vt:lpstr>Travel</vt:lpstr>
      <vt:lpstr>Other Direct Costs</vt:lpstr>
      <vt:lpstr>Equipment</vt:lpstr>
      <vt:lpstr>Subawards</vt:lpstr>
      <vt:lpstr>Participant Support</vt:lpstr>
      <vt:lpstr>Tuition, Fees, Insurance</vt:lpstr>
      <vt:lpstr>Rates</vt:lpstr>
      <vt:lpstr>'Full Budget'!Print_Area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Bilderback, Ann-Marie (abilderback@uidaho.edu)</dc:creator>
  <cp:lastModifiedBy>Mattoon, Michele (mmattoon@uidaho.edu)</cp:lastModifiedBy>
  <cp:lastPrinted>2024-06-06T19:33:31Z</cp:lastPrinted>
  <dcterms:created xsi:type="dcterms:W3CDTF">2019-02-28T20:07:31Z</dcterms:created>
  <dcterms:modified xsi:type="dcterms:W3CDTF">2024-10-10T20:17:13Z</dcterms:modified>
</cp:coreProperties>
</file>